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1352" windowHeight="8028" activeTab="0"/>
  </bookViews>
  <sheets>
    <sheet name="Drift" sheetId="1" r:id="rId1"/>
    <sheet name="Balance" sheetId="2" r:id="rId2"/>
    <sheet name="Noter" sheetId="3" r:id="rId3"/>
    <sheet name="hus" sheetId="4" r:id="rId4"/>
    <sheet name="Aktivitetsfond" sheetId="5" r:id="rId5"/>
    <sheet name="Kontingent" sheetId="6" r:id="rId6"/>
    <sheet name="Ark2" sheetId="7" r:id="rId7"/>
  </sheets>
  <definedNames>
    <definedName name="_xlnm.Print_Area" localSheetId="0">'Drift'!$A$1:$G$49</definedName>
  </definedNames>
  <calcPr fullCalcOnLoad="1"/>
</workbook>
</file>

<file path=xl/sharedStrings.xml><?xml version="1.0" encoding="utf-8"?>
<sst xmlns="http://schemas.openxmlformats.org/spreadsheetml/2006/main" count="233" uniqueCount="178">
  <si>
    <t>Indtægter:</t>
  </si>
  <si>
    <t>Kontingenter</t>
  </si>
  <si>
    <t>Akut-fond</t>
  </si>
  <si>
    <t>Administration af fonde</t>
  </si>
  <si>
    <t>Renter</t>
  </si>
  <si>
    <t>Indtægter i alt</t>
  </si>
  <si>
    <t>Udgifter:</t>
  </si>
  <si>
    <t>Styrelsesudgifter</t>
  </si>
  <si>
    <t>Mødeudgifter</t>
  </si>
  <si>
    <t>Repræsentation</t>
  </si>
  <si>
    <t>Kurser og konferencer</t>
  </si>
  <si>
    <t>Personaleudgifter</t>
  </si>
  <si>
    <t>Lokaleudgifter</t>
  </si>
  <si>
    <t>Revision</t>
  </si>
  <si>
    <t>Udgifter i alt</t>
  </si>
  <si>
    <t>Årets resultat</t>
  </si>
  <si>
    <t>Noter</t>
  </si>
  <si>
    <t>Styrelsesudgifter:</t>
  </si>
  <si>
    <t>Kørsel</t>
  </si>
  <si>
    <t>Styrelsesudgifter i alt</t>
  </si>
  <si>
    <t>Mødeudgifter:</t>
  </si>
  <si>
    <t>Kongresudgifter</t>
  </si>
  <si>
    <t>Fortæring</t>
  </si>
  <si>
    <t>Faglige klubber</t>
  </si>
  <si>
    <t>Pensionister</t>
  </si>
  <si>
    <t>Mødeudgifter i alt</t>
  </si>
  <si>
    <t>Kurser og konferencer:</t>
  </si>
  <si>
    <t>Generalforsamling</t>
  </si>
  <si>
    <t>Kurser og konferencer i alt</t>
  </si>
  <si>
    <t>Personaleudgifter:</t>
  </si>
  <si>
    <t>Løn rengøring</t>
  </si>
  <si>
    <t>Personaleudgifter i alt</t>
  </si>
  <si>
    <t>Kontorartikler</t>
  </si>
  <si>
    <t>Porto</t>
  </si>
  <si>
    <t>Bankgebyrer</t>
  </si>
  <si>
    <t>Løn administration</t>
  </si>
  <si>
    <t>Mindre nyanskaffelser</t>
  </si>
  <si>
    <t>Forsikringer</t>
  </si>
  <si>
    <t>Lokaleudgifter:</t>
  </si>
  <si>
    <t>Husleje</t>
  </si>
  <si>
    <t>El</t>
  </si>
  <si>
    <t>Vedligeholdelse</t>
  </si>
  <si>
    <t>Lokaleudgifter i alt</t>
  </si>
  <si>
    <t>Aktiver:</t>
  </si>
  <si>
    <t>Tilgodehavende Akut-fond</t>
  </si>
  <si>
    <t>Mellemregning med fonde</t>
  </si>
  <si>
    <t>Forudbetalinger</t>
  </si>
  <si>
    <t>Deposita</t>
  </si>
  <si>
    <t>Lån &amp; Spar Bank</t>
  </si>
  <si>
    <t>Aktiver i alt</t>
  </si>
  <si>
    <t>Egenkapital og gæld:</t>
  </si>
  <si>
    <t>Egenkapital primo</t>
  </si>
  <si>
    <t>Hensættelser:</t>
  </si>
  <si>
    <t>Hensat TR frikøb</t>
  </si>
  <si>
    <t>Hensættelser i alt</t>
  </si>
  <si>
    <t>Gæld:</t>
  </si>
  <si>
    <t>Skyldigt frikøb</t>
  </si>
  <si>
    <t>Skyldige omkostninger</t>
  </si>
  <si>
    <t>Feriepengeforpligtelse</t>
  </si>
  <si>
    <t>Øvrige kreditorer</t>
  </si>
  <si>
    <t>Gæld i alt</t>
  </si>
  <si>
    <t>Gæld og egenkapital i alt.</t>
  </si>
  <si>
    <t>Modtaget/afregnet andre kredse</t>
  </si>
  <si>
    <t>Lejeindtægter</t>
  </si>
  <si>
    <t>Administration til kredsen</t>
  </si>
  <si>
    <t>Aktiviteter</t>
  </si>
  <si>
    <t>Gebyrer</t>
  </si>
  <si>
    <t>Ejendomsudgifter:</t>
  </si>
  <si>
    <t>Ejendomsskatter</t>
  </si>
  <si>
    <t>Grundejerforening</t>
  </si>
  <si>
    <t>Prioritetsrenter og bidrag</t>
  </si>
  <si>
    <t>Anlægsaktiver:</t>
  </si>
  <si>
    <t>Ejendommen til anskaffelsessum</t>
  </si>
  <si>
    <t>Ejendomsforbedringer</t>
  </si>
  <si>
    <t>Afskrivninger på ejendom</t>
  </si>
  <si>
    <t>Anlægsaktiver i alt</t>
  </si>
  <si>
    <t>Omsætningsaktiver:</t>
  </si>
  <si>
    <t>Tilgodehavender</t>
  </si>
  <si>
    <t>Omsætningsaktiver i alt</t>
  </si>
  <si>
    <t>Egenkapital og gæld</t>
  </si>
  <si>
    <t>Egenkapital:</t>
  </si>
  <si>
    <t>Egenkapital ultimo</t>
  </si>
  <si>
    <t>Mellemregning Kredsen</t>
  </si>
  <si>
    <t>Aktivitetsfond</t>
  </si>
  <si>
    <t>Kredsen</t>
  </si>
  <si>
    <t>Gæld og egenkapital i alt</t>
  </si>
  <si>
    <t>Indtægter</t>
  </si>
  <si>
    <t>Renter obligationer</t>
  </si>
  <si>
    <t>Renter Bank</t>
  </si>
  <si>
    <t>Udgifter</t>
  </si>
  <si>
    <t>Humanitær Hjælp</t>
  </si>
  <si>
    <t>Andre udgifter</t>
  </si>
  <si>
    <t>Aktiver</t>
  </si>
  <si>
    <t>Egenkapital</t>
  </si>
  <si>
    <t>Mellemregning kredsen</t>
  </si>
  <si>
    <t>Repræsentation:</t>
  </si>
  <si>
    <t>Repræsentation i alt</t>
  </si>
  <si>
    <t>Kontingenter:</t>
  </si>
  <si>
    <t>Kontingent til FAK(amt)</t>
  </si>
  <si>
    <t>Kontingenter i alt</t>
  </si>
  <si>
    <t>Revision i alt</t>
  </si>
  <si>
    <t>Revision:</t>
  </si>
  <si>
    <t>Overførte renter til kreds</t>
  </si>
  <si>
    <t>Renteindtægter og kursgevinster</t>
  </si>
  <si>
    <t>Tilgodehavende kontingent</t>
  </si>
  <si>
    <t>skyldig pensionsbidrag</t>
  </si>
  <si>
    <t>Skyldig Atp</t>
  </si>
  <si>
    <t>Offentlig ejendomsvurdering</t>
  </si>
  <si>
    <t>Kontingent</t>
  </si>
  <si>
    <t>Kontingentudvikling:</t>
  </si>
  <si>
    <t>Fraktion</t>
  </si>
  <si>
    <t>1 Lærere</t>
  </si>
  <si>
    <t>2 bh.kl.ledere</t>
  </si>
  <si>
    <t>4 pensionister</t>
  </si>
  <si>
    <t>6 særlige medlemmer</t>
  </si>
  <si>
    <t>DLF</t>
  </si>
  <si>
    <t>kreds</t>
  </si>
  <si>
    <t>pr. år</t>
  </si>
  <si>
    <t>pr. md</t>
  </si>
  <si>
    <t>Kreds</t>
  </si>
  <si>
    <t>i alt</t>
  </si>
  <si>
    <t>Øvrige indtægter</t>
  </si>
  <si>
    <t>Udlagt Særlig Fond (Hus)</t>
  </si>
  <si>
    <t>Øvrige tilgodehavender</t>
  </si>
  <si>
    <t>Værdipapirer</t>
  </si>
  <si>
    <t>pr.år</t>
  </si>
  <si>
    <t>pr.md</t>
  </si>
  <si>
    <t>Frikøb FU-timer</t>
  </si>
  <si>
    <t>Aviser bøger og tidsskrifter</t>
  </si>
  <si>
    <t>Nyanskaffelser</t>
  </si>
  <si>
    <t>Kontorhold og IT:</t>
  </si>
  <si>
    <t>IT anskaffelser</t>
  </si>
  <si>
    <t>IT abonnementer og service</t>
  </si>
  <si>
    <t>Kontorhold og IT</t>
  </si>
  <si>
    <t>Hensat til IT</t>
  </si>
  <si>
    <t>Frikøb FAK</t>
  </si>
  <si>
    <t>Ekstraordinære indtægter</t>
  </si>
  <si>
    <t>KS-dage</t>
  </si>
  <si>
    <t>Honorar FU og avis KS</t>
  </si>
  <si>
    <t>Repræsentation og Kampagner</t>
  </si>
  <si>
    <t>Kontingenter FAK</t>
  </si>
  <si>
    <t>Kopimaskine/SHARP service</t>
  </si>
  <si>
    <t>Bankgebyrer og central opkrævning</t>
  </si>
  <si>
    <t>Kommentarer til regnskabet:</t>
  </si>
  <si>
    <t>Medlemskursus</t>
  </si>
  <si>
    <t>Konto</t>
  </si>
  <si>
    <t>Frikøb TR + AMR</t>
  </si>
  <si>
    <t>Særligt kontingent</t>
  </si>
  <si>
    <t xml:space="preserve">Vi har ikke haft brug for at indrykke annoncer </t>
  </si>
  <si>
    <t>Store kursus</t>
  </si>
  <si>
    <t>Skyldig skat og am</t>
  </si>
  <si>
    <t>Kursushonorar</t>
  </si>
  <si>
    <t>indtil 31.7.</t>
  </si>
  <si>
    <t>efter 31.7.</t>
  </si>
  <si>
    <t>Budget 2018</t>
  </si>
  <si>
    <t>Småkurser KS</t>
  </si>
  <si>
    <t>Kontorhold og IT i alt</t>
  </si>
  <si>
    <t>Telefon/IT</t>
  </si>
  <si>
    <t>Kampagner/skolebesøg</t>
  </si>
  <si>
    <t>Regnskab 2018</t>
  </si>
  <si>
    <t>Resultatopgørelse for 2018 og  budget 2019</t>
  </si>
  <si>
    <t>Balance pr. 31. december 2018</t>
  </si>
  <si>
    <t>Resultatopgørelse for 1. januar - 31. december 2018</t>
  </si>
  <si>
    <t>Resultatopgørelse for 2018</t>
  </si>
  <si>
    <t>Budget 2019</t>
  </si>
  <si>
    <t>Kontingentudvikling fra 2014 til 2018</t>
  </si>
  <si>
    <t>Forudbetalt husleje</t>
  </si>
  <si>
    <t>Øvrige hensættelser/Ny Start</t>
  </si>
  <si>
    <t>Ang. Revision</t>
  </si>
  <si>
    <t>Medlemstal</t>
  </si>
  <si>
    <t xml:space="preserve">Vi oplever stadig et fald i medlemstallet. Det dækker lige nu mest over det forhold, at nye kolleger ikke i samme grad som tidligere vælger at være medlem af vores forening. </t>
  </si>
  <si>
    <t>Vi har i år bl.a. et stort overskud, fordi vi ikke kom ud i en konflikt, og fordi vi ikke har haft så store udgifter til vores kontorhold som budgetteret.</t>
  </si>
  <si>
    <t>Overskudet:</t>
  </si>
  <si>
    <t>Udgifterne til vores revision dækker også over, at vi har haft en udgift til skat på ca 10.000,-</t>
  </si>
  <si>
    <t xml:space="preserve">Årsagen til den noget større indtægt er, at vi har modtaget 50.000 til "Ny Start". Af dem har vi brugt 20.000 i år og hensat resten til næste år. </t>
  </si>
  <si>
    <t>Vi bruger ikke så mange penge på faglige klubber og fortæring i kredsen, som vi har budgettereret med.</t>
  </si>
  <si>
    <t>Kurser</t>
  </si>
  <si>
    <t xml:space="preserve">I år har vi ikke haft de store udgifter på småkurser. I regnskabet ser det ud til, at der har været en indtægt, men det hænger sammen med at vi i dec. 2017 fik en fejlopkrævning fra hovedforeningen på denne konto, som i år er tilbageført til kontoen. 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</si>
</sst>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,##0;[Red]#,##0"/>
    <numFmt numFmtId="183" formatCode="#,##0.0"/>
    <numFmt numFmtId="184" formatCode="[$-406]d\.\ mmmm\ yyyy"/>
    <numFmt numFmtId="185" formatCode="0.0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0.000"/>
    <numFmt numFmtId="191" formatCode="#,##0_ ;[Red]\-#,##0\ "/>
    <numFmt numFmtId="192" formatCode="#,##0.000"/>
    <numFmt numFmtId="193" formatCode="#,##0.0000"/>
    <numFmt numFmtId="194" formatCode="#,##0.00000"/>
  </numFmts>
  <fonts count="5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sz val="22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36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3" applyNumberFormat="0" applyAlignment="0" applyProtection="0"/>
    <xf numFmtId="0" fontId="47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1" fontId="1" fillId="0" borderId="0" xfId="40" applyNumberFormat="1" applyFont="1" applyAlignment="1">
      <alignment/>
    </xf>
    <xf numFmtId="181" fontId="3" fillId="0" borderId="0" xfId="40" applyNumberFormat="1" applyFont="1" applyAlignment="1">
      <alignment/>
    </xf>
    <xf numFmtId="181" fontId="2" fillId="0" borderId="0" xfId="4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49" fontId="1" fillId="0" borderId="0" xfId="40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1" fontId="13" fillId="0" borderId="0" xfId="40" applyNumberFormat="1" applyFont="1" applyAlignment="1">
      <alignment horizontal="center"/>
    </xf>
    <xf numFmtId="181" fontId="7" fillId="0" borderId="0" xfId="4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181" fontId="3" fillId="0" borderId="10" xfId="40" applyNumberFormat="1" applyFont="1" applyBorder="1" applyAlignment="1">
      <alignment/>
    </xf>
    <xf numFmtId="49" fontId="1" fillId="0" borderId="0" xfId="4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181" fontId="0" fillId="0" borderId="0" xfId="40" applyNumberFormat="1" applyFont="1" applyAlignment="1">
      <alignment/>
    </xf>
    <xf numFmtId="181" fontId="0" fillId="0" borderId="10" xfId="40" applyNumberFormat="1" applyFon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Border="1" applyAlignment="1">
      <alignment wrapText="1"/>
    </xf>
    <xf numFmtId="0" fontId="6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4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7" xfId="0" applyFont="1" applyBorder="1" applyAlignment="1">
      <alignment wrapText="1"/>
    </xf>
    <xf numFmtId="3" fontId="3" fillId="0" borderId="40" xfId="0" applyNumberFormat="1" applyFont="1" applyBorder="1" applyAlignment="1">
      <alignment/>
    </xf>
    <xf numFmtId="181" fontId="3" fillId="0" borderId="11" xfId="40" applyNumberFormat="1" applyFont="1" applyBorder="1" applyAlignment="1">
      <alignment/>
    </xf>
    <xf numFmtId="49" fontId="10" fillId="0" borderId="0" xfId="40" applyNumberFormat="1" applyFont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181" fontId="8" fillId="0" borderId="0" xfId="4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181" fontId="15" fillId="0" borderId="0" xfId="40" applyNumberFormat="1" applyFont="1" applyAlignment="1">
      <alignment/>
    </xf>
    <xf numFmtId="0" fontId="15" fillId="0" borderId="0" xfId="40" applyNumberFormat="1" applyFont="1" applyAlignment="1">
      <alignment/>
    </xf>
    <xf numFmtId="3" fontId="15" fillId="0" borderId="0" xfId="40" applyNumberFormat="1" applyFont="1" applyAlignment="1">
      <alignment/>
    </xf>
    <xf numFmtId="3" fontId="15" fillId="0" borderId="0" xfId="40" applyNumberFormat="1" applyFont="1" applyAlignment="1">
      <alignment horizontal="right"/>
    </xf>
    <xf numFmtId="3" fontId="15" fillId="0" borderId="10" xfId="40" applyNumberFormat="1" applyFont="1" applyBorder="1" applyAlignment="1">
      <alignment horizontal="right"/>
    </xf>
    <xf numFmtId="181" fontId="15" fillId="0" borderId="10" xfId="40" applyNumberFormat="1" applyFont="1" applyBorder="1" applyAlignment="1">
      <alignment/>
    </xf>
    <xf numFmtId="181" fontId="15" fillId="0" borderId="41" xfId="40" applyNumberFormat="1" applyFont="1" applyBorder="1" applyAlignment="1">
      <alignment/>
    </xf>
    <xf numFmtId="181" fontId="16" fillId="0" borderId="0" xfId="40" applyNumberFormat="1" applyFont="1" applyAlignment="1">
      <alignment vertical="top"/>
    </xf>
    <xf numFmtId="181" fontId="16" fillId="0" borderId="0" xfId="40" applyNumberFormat="1" applyFont="1" applyAlignment="1">
      <alignment/>
    </xf>
    <xf numFmtId="181" fontId="5" fillId="0" borderId="0" xfId="40" applyNumberFormat="1" applyFont="1" applyAlignment="1">
      <alignment/>
    </xf>
    <xf numFmtId="0" fontId="16" fillId="0" borderId="0" xfId="40" applyNumberFormat="1" applyFont="1" applyAlignment="1">
      <alignment/>
    </xf>
    <xf numFmtId="3" fontId="15" fillId="0" borderId="41" xfId="40" applyNumberFormat="1" applyFont="1" applyBorder="1" applyAlignment="1">
      <alignment/>
    </xf>
    <xf numFmtId="181" fontId="15" fillId="0" borderId="0" xfId="40" applyNumberFormat="1" applyFont="1" applyBorder="1" applyAlignment="1">
      <alignment/>
    </xf>
    <xf numFmtId="181" fontId="16" fillId="0" borderId="0" xfId="40" applyNumberFormat="1" applyFont="1" applyBorder="1" applyAlignment="1">
      <alignment/>
    </xf>
    <xf numFmtId="181" fontId="15" fillId="0" borderId="0" xfId="40" applyNumberFormat="1" applyFont="1" applyAlignment="1">
      <alignment vertical="top"/>
    </xf>
    <xf numFmtId="191" fontId="15" fillId="0" borderId="41" xfId="40" applyNumberFormat="1" applyFont="1" applyBorder="1" applyAlignment="1">
      <alignment/>
    </xf>
    <xf numFmtId="181" fontId="15" fillId="0" borderId="37" xfId="4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42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3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Fill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60" xfId="0" applyFont="1" applyFill="1" applyBorder="1" applyAlignment="1">
      <alignment wrapText="1"/>
    </xf>
    <xf numFmtId="0" fontId="6" fillId="0" borderId="61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61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60" xfId="0" applyFont="1" applyBorder="1" applyAlignment="1">
      <alignment wrapText="1"/>
    </xf>
    <xf numFmtId="181" fontId="15" fillId="0" borderId="28" xfId="40" applyNumberFormat="1" applyFont="1" applyBorder="1" applyAlignment="1">
      <alignment/>
    </xf>
    <xf numFmtId="181" fontId="15" fillId="0" borderId="28" xfId="40" applyNumberFormat="1" applyFont="1" applyBorder="1" applyAlignment="1">
      <alignment/>
    </xf>
    <xf numFmtId="181" fontId="3" fillId="0" borderId="28" xfId="40" applyNumberFormat="1" applyFont="1" applyBorder="1" applyAlignment="1">
      <alignment/>
    </xf>
    <xf numFmtId="181" fontId="15" fillId="0" borderId="28" xfId="40" applyNumberFormat="1" applyFont="1" applyBorder="1" applyAlignment="1">
      <alignment horizontal="left" wrapText="1"/>
    </xf>
    <xf numFmtId="181" fontId="15" fillId="0" borderId="28" xfId="40" applyNumberFormat="1" applyFont="1" applyBorder="1" applyAlignment="1">
      <alignment horizontal="left" vertical="top" wrapText="1"/>
    </xf>
    <xf numFmtId="181" fontId="12" fillId="0" borderId="0" xfId="40" applyNumberFormat="1" applyFont="1" applyAlignment="1">
      <alignment horizontal="center"/>
    </xf>
    <xf numFmtId="181" fontId="8" fillId="0" borderId="0" xfId="40" applyNumberFormat="1" applyFont="1" applyAlignment="1">
      <alignment horizontal="center"/>
    </xf>
    <xf numFmtId="0" fontId="0" fillId="0" borderId="4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5" xfId="0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15.00390625" style="5" customWidth="1"/>
    <col min="2" max="2" width="46.00390625" style="5" customWidth="1"/>
    <col min="3" max="3" width="24.28125" style="5" customWidth="1"/>
    <col min="4" max="4" width="9.140625" style="5" customWidth="1"/>
    <col min="5" max="5" width="28.7109375" style="5" customWidth="1"/>
    <col min="6" max="6" width="9.140625" style="5" customWidth="1"/>
    <col min="7" max="7" width="24.00390625" style="5" customWidth="1"/>
    <col min="8" max="8" width="12.421875" style="5" customWidth="1"/>
    <col min="9" max="9" width="10.57421875" style="5" bestFit="1" customWidth="1"/>
    <col min="10" max="10" width="9.140625" style="5" customWidth="1"/>
    <col min="11" max="11" width="10.57421875" style="5" bestFit="1" customWidth="1"/>
    <col min="12" max="16384" width="9.140625" style="5" customWidth="1"/>
  </cols>
  <sheetData>
    <row r="1" spans="1:8" s="3" customFormat="1" ht="50.25" customHeight="1">
      <c r="A1" s="140" t="s">
        <v>84</v>
      </c>
      <c r="B1" s="140"/>
      <c r="C1" s="140"/>
      <c r="D1" s="140"/>
      <c r="E1" s="140"/>
      <c r="F1" s="140"/>
      <c r="G1" s="140"/>
      <c r="H1" s="140"/>
    </row>
    <row r="2" s="15" customFormat="1" ht="15">
      <c r="B2" s="14"/>
    </row>
    <row r="3" spans="1:9" ht="33" customHeight="1">
      <c r="A3" s="141" t="s">
        <v>160</v>
      </c>
      <c r="B3" s="141"/>
      <c r="C3" s="141"/>
      <c r="D3" s="141"/>
      <c r="E3" s="141"/>
      <c r="F3" s="141"/>
      <c r="G3" s="141"/>
      <c r="H3" s="79"/>
      <c r="I3" s="79"/>
    </row>
    <row r="4" spans="1:8" ht="24.75">
      <c r="A4" s="82"/>
      <c r="B4" s="82"/>
      <c r="C4" s="82"/>
      <c r="D4" s="82"/>
      <c r="E4" s="82"/>
      <c r="F4" s="82"/>
      <c r="G4" s="82"/>
      <c r="H4" s="82"/>
    </row>
    <row r="5" spans="1:8" s="91" customFormat="1" ht="24">
      <c r="A5" s="90"/>
      <c r="B5" s="90"/>
      <c r="C5" s="90" t="s">
        <v>154</v>
      </c>
      <c r="D5" s="90"/>
      <c r="E5" s="90" t="s">
        <v>159</v>
      </c>
      <c r="F5" s="90"/>
      <c r="G5" s="90" t="s">
        <v>164</v>
      </c>
      <c r="H5" s="90"/>
    </row>
    <row r="6" spans="1:8" s="91" customFormat="1" ht="24">
      <c r="A6" s="90"/>
      <c r="B6" s="90" t="s">
        <v>0</v>
      </c>
      <c r="C6" s="90"/>
      <c r="D6" s="90"/>
      <c r="E6" s="90"/>
      <c r="F6" s="90"/>
      <c r="G6" s="90"/>
      <c r="H6" s="90"/>
    </row>
    <row r="7" spans="1:8" s="4" customFormat="1" ht="24.75">
      <c r="A7" s="83"/>
      <c r="B7" s="82" t="s">
        <v>1</v>
      </c>
      <c r="C7" s="82">
        <v>1670000</v>
      </c>
      <c r="D7" s="84"/>
      <c r="E7" s="84">
        <f>1631498.5-135498+131799.5</f>
        <v>1627800</v>
      </c>
      <c r="F7" s="84"/>
      <c r="G7" s="82">
        <v>1600000</v>
      </c>
      <c r="H7" s="82"/>
    </row>
    <row r="8" spans="1:8" s="4" customFormat="1" ht="24.75">
      <c r="A8" s="83"/>
      <c r="B8" s="82" t="s">
        <v>135</v>
      </c>
      <c r="C8" s="82">
        <v>50000</v>
      </c>
      <c r="D8" s="84"/>
      <c r="E8" s="84">
        <v>54615.54</v>
      </c>
      <c r="F8" s="84"/>
      <c r="G8" s="82">
        <v>30000</v>
      </c>
      <c r="H8" s="82"/>
    </row>
    <row r="9" spans="1:8" s="4" customFormat="1" ht="24.75">
      <c r="A9" s="83"/>
      <c r="B9" s="82" t="s">
        <v>3</v>
      </c>
      <c r="C9" s="82">
        <v>22000</v>
      </c>
      <c r="D9" s="84"/>
      <c r="E9" s="84">
        <v>22000</v>
      </c>
      <c r="F9" s="84"/>
      <c r="G9" s="82">
        <v>22000</v>
      </c>
      <c r="H9" s="82"/>
    </row>
    <row r="10" spans="1:8" s="4" customFormat="1" ht="24.75">
      <c r="A10" s="83"/>
      <c r="B10" s="82" t="s">
        <v>2</v>
      </c>
      <c r="C10" s="82">
        <v>235000</v>
      </c>
      <c r="D10" s="84"/>
      <c r="E10" s="84">
        <v>223774</v>
      </c>
      <c r="F10" s="84"/>
      <c r="G10" s="82">
        <v>250000</v>
      </c>
      <c r="H10" s="82"/>
    </row>
    <row r="11" spans="1:8" s="4" customFormat="1" ht="24.75">
      <c r="A11" s="83"/>
      <c r="B11" s="82" t="s">
        <v>136</v>
      </c>
      <c r="C11" s="82">
        <v>90000</v>
      </c>
      <c r="D11" s="84"/>
      <c r="E11" s="84">
        <v>110000</v>
      </c>
      <c r="F11" s="84"/>
      <c r="G11" s="82">
        <f>90000+30000</f>
        <v>120000</v>
      </c>
      <c r="H11" s="94"/>
    </row>
    <row r="12" spans="1:8" s="4" customFormat="1" ht="24.75">
      <c r="A12" s="83"/>
      <c r="B12" s="82" t="s">
        <v>4</v>
      </c>
      <c r="C12" s="82">
        <v>25000</v>
      </c>
      <c r="D12" s="82"/>
      <c r="E12" s="82">
        <v>20786.35</v>
      </c>
      <c r="F12" s="82"/>
      <c r="G12" s="82">
        <v>44000</v>
      </c>
      <c r="H12" s="94"/>
    </row>
    <row r="13" spans="1:8" s="4" customFormat="1" ht="25.5" thickBot="1">
      <c r="A13" s="83"/>
      <c r="B13" s="82" t="s">
        <v>5</v>
      </c>
      <c r="C13" s="87">
        <f>SUM(C7:C12)</f>
        <v>2092000</v>
      </c>
      <c r="D13" s="85"/>
      <c r="E13" s="86">
        <f>SUM(E7:E12)</f>
        <v>2058975.8900000001</v>
      </c>
      <c r="F13" s="85"/>
      <c r="G13" s="87">
        <f>SUM(G7:G12)</f>
        <v>2066000</v>
      </c>
      <c r="H13" s="94"/>
    </row>
    <row r="14" spans="1:8" s="4" customFormat="1" ht="24.75">
      <c r="A14" s="83"/>
      <c r="B14" s="82"/>
      <c r="C14" s="82"/>
      <c r="D14" s="82"/>
      <c r="E14" s="82"/>
      <c r="F14" s="82"/>
      <c r="G14" s="82"/>
      <c r="H14" s="94"/>
    </row>
    <row r="15" spans="1:8" s="91" customFormat="1" ht="24">
      <c r="A15" s="92"/>
      <c r="B15" s="90" t="s">
        <v>6</v>
      </c>
      <c r="C15" s="90"/>
      <c r="D15" s="90"/>
      <c r="E15" s="90"/>
      <c r="F15" s="90"/>
      <c r="G15" s="90"/>
      <c r="H15" s="95"/>
    </row>
    <row r="16" spans="1:8" s="4" customFormat="1" ht="24.75">
      <c r="A16" s="83"/>
      <c r="B16" s="82" t="s">
        <v>7</v>
      </c>
      <c r="C16" s="82">
        <f>+Noter!D8</f>
        <v>1445000</v>
      </c>
      <c r="D16" s="84"/>
      <c r="E16" s="84">
        <f>+Noter!F8</f>
        <v>1424801.74</v>
      </c>
      <c r="F16" s="84"/>
      <c r="G16" s="82">
        <f>+Noter!H8</f>
        <v>1489000</v>
      </c>
      <c r="H16" s="82"/>
    </row>
    <row r="17" spans="1:8" s="4" customFormat="1" ht="24.75">
      <c r="A17" s="83"/>
      <c r="B17" s="82" t="s">
        <v>8</v>
      </c>
      <c r="C17" s="82">
        <f>+Noter!D16</f>
        <v>39000</v>
      </c>
      <c r="D17" s="84"/>
      <c r="E17" s="84">
        <f>+Noter!F16</f>
        <v>23173.78</v>
      </c>
      <c r="F17" s="84"/>
      <c r="G17" s="82">
        <f>+Noter!H16</f>
        <v>39000</v>
      </c>
      <c r="H17" s="82"/>
    </row>
    <row r="18" spans="1:8" s="4" customFormat="1" ht="24.75">
      <c r="A18" s="83"/>
      <c r="B18" s="82" t="s">
        <v>139</v>
      </c>
      <c r="C18" s="82">
        <f>+Noter!D21</f>
        <v>135000</v>
      </c>
      <c r="D18" s="84"/>
      <c r="E18" s="84">
        <f>+Noter!F21</f>
        <v>2501</v>
      </c>
      <c r="F18" s="84"/>
      <c r="G18" s="82">
        <f>+Noter!H21</f>
        <v>10000</v>
      </c>
      <c r="H18" s="82"/>
    </row>
    <row r="19" spans="1:8" s="4" customFormat="1" ht="24.75">
      <c r="A19" s="83"/>
      <c r="B19" s="82" t="s">
        <v>140</v>
      </c>
      <c r="C19" s="82">
        <f>+Noter!D25</f>
        <v>43700</v>
      </c>
      <c r="D19" s="84"/>
      <c r="E19" s="84">
        <f>+Noter!F25</f>
        <v>42940</v>
      </c>
      <c r="F19" s="84"/>
      <c r="G19" s="82">
        <f>+Noter!H25</f>
        <v>43000</v>
      </c>
      <c r="H19" s="82"/>
    </row>
    <row r="20" spans="1:8" s="4" customFormat="1" ht="24.75">
      <c r="A20" s="83"/>
      <c r="B20" s="82" t="s">
        <v>10</v>
      </c>
      <c r="C20" s="82">
        <f>+Noter!D35</f>
        <v>137000</v>
      </c>
      <c r="D20" s="84"/>
      <c r="E20" s="84">
        <f>+Noter!F35</f>
        <v>122736.55</v>
      </c>
      <c r="F20" s="84"/>
      <c r="G20" s="82">
        <f>+Noter!H35</f>
        <v>459000</v>
      </c>
      <c r="H20" s="82"/>
    </row>
    <row r="21" spans="1:8" s="4" customFormat="1" ht="24.75">
      <c r="A21" s="83"/>
      <c r="B21" s="82" t="s">
        <v>11</v>
      </c>
      <c r="C21" s="82">
        <f>+Noter!D39</f>
        <v>27000</v>
      </c>
      <c r="D21" s="84"/>
      <c r="E21" s="84">
        <f>+Noter!F39</f>
        <v>26000</v>
      </c>
      <c r="F21" s="84"/>
      <c r="G21" s="82">
        <f>+Noter!H39</f>
        <v>27000</v>
      </c>
      <c r="H21" s="82"/>
    </row>
    <row r="22" spans="1:8" s="4" customFormat="1" ht="24.75">
      <c r="A22" s="83"/>
      <c r="B22" s="82" t="s">
        <v>133</v>
      </c>
      <c r="C22" s="82">
        <f>+Noter!D53</f>
        <v>127500</v>
      </c>
      <c r="D22" s="84"/>
      <c r="E22" s="84">
        <f>+Noter!F53</f>
        <v>99200.75</v>
      </c>
      <c r="F22" s="84"/>
      <c r="G22" s="82">
        <f>+Noter!H53</f>
        <v>99000</v>
      </c>
      <c r="H22" s="82"/>
    </row>
    <row r="23" spans="1:8" s="4" customFormat="1" ht="24.75">
      <c r="A23" s="83"/>
      <c r="B23" s="82" t="s">
        <v>12</v>
      </c>
      <c r="C23" s="82">
        <f>+Noter!D60</f>
        <v>80000</v>
      </c>
      <c r="D23" s="84"/>
      <c r="E23" s="84">
        <f>+Noter!F60</f>
        <v>74658.74</v>
      </c>
      <c r="F23" s="84"/>
      <c r="G23" s="82">
        <f>+Noter!H60</f>
        <v>78000</v>
      </c>
      <c r="H23" s="82"/>
    </row>
    <row r="24" spans="1:8" s="4" customFormat="1" ht="24.75">
      <c r="A24" s="83"/>
      <c r="B24" s="82" t="s">
        <v>13</v>
      </c>
      <c r="C24" s="82">
        <f>+Noter!D64</f>
        <v>10000</v>
      </c>
      <c r="D24" s="84"/>
      <c r="E24" s="84">
        <f>+Noter!F64</f>
        <v>20136.15</v>
      </c>
      <c r="F24" s="84"/>
      <c r="G24" s="82">
        <f>+Noter!H64</f>
        <v>10000</v>
      </c>
      <c r="H24" s="82"/>
    </row>
    <row r="25" spans="1:8" s="4" customFormat="1" ht="25.5" thickBot="1">
      <c r="A25" s="83"/>
      <c r="B25" s="82" t="s">
        <v>14</v>
      </c>
      <c r="C25" s="87">
        <f>SUM(C16:C24)</f>
        <v>2044200</v>
      </c>
      <c r="D25" s="82"/>
      <c r="E25" s="87">
        <f>SUM(E16:E24)</f>
        <v>1836148.71</v>
      </c>
      <c r="F25" s="82"/>
      <c r="G25" s="98">
        <f>SUM(G16:G24)</f>
        <v>2254000</v>
      </c>
      <c r="H25" s="82"/>
    </row>
    <row r="26" spans="1:8" s="4" customFormat="1" ht="24.75">
      <c r="A26" s="82"/>
      <c r="B26" s="82"/>
      <c r="C26" s="82"/>
      <c r="D26" s="82"/>
      <c r="E26" s="82"/>
      <c r="F26" s="82"/>
      <c r="G26" s="82"/>
      <c r="H26" s="82"/>
    </row>
    <row r="27" spans="1:8" s="4" customFormat="1" ht="25.5" thickBot="1">
      <c r="A27" s="82"/>
      <c r="B27" s="82" t="s">
        <v>15</v>
      </c>
      <c r="C27" s="88">
        <f>+C13-C25</f>
        <v>47800</v>
      </c>
      <c r="D27" s="82"/>
      <c r="E27" s="93">
        <f>+E13-E25</f>
        <v>222827.18000000017</v>
      </c>
      <c r="F27" s="82"/>
      <c r="G27" s="97">
        <f>+G13-G25</f>
        <v>-188000</v>
      </c>
      <c r="H27" s="82"/>
    </row>
    <row r="28" spans="1:8" s="4" customFormat="1" ht="25.5" thickTop="1">
      <c r="A28" s="82"/>
      <c r="B28" s="82"/>
      <c r="C28" s="82"/>
      <c r="D28" s="82"/>
      <c r="E28" s="82"/>
      <c r="F28" s="82"/>
      <c r="G28" s="82"/>
      <c r="H28" s="82"/>
    </row>
    <row r="29" spans="1:8" s="4" customFormat="1" ht="24.75">
      <c r="A29" s="82"/>
      <c r="B29" s="89" t="s">
        <v>143</v>
      </c>
      <c r="C29" s="82"/>
      <c r="D29" s="82"/>
      <c r="E29" s="82"/>
      <c r="F29" s="82"/>
      <c r="G29" s="82"/>
      <c r="H29" s="82"/>
    </row>
    <row r="30" spans="1:8" s="4" customFormat="1" ht="26.25" customHeight="1">
      <c r="A30" s="82"/>
      <c r="B30" s="135" t="s">
        <v>169</v>
      </c>
      <c r="C30" s="139" t="s">
        <v>170</v>
      </c>
      <c r="D30" s="139"/>
      <c r="E30" s="139"/>
      <c r="F30" s="139"/>
      <c r="G30" s="139"/>
      <c r="H30" s="82"/>
    </row>
    <row r="31" spans="1:8" s="4" customFormat="1" ht="24.75">
      <c r="A31" s="82"/>
      <c r="B31" s="135"/>
      <c r="C31" s="139"/>
      <c r="D31" s="139"/>
      <c r="E31" s="139"/>
      <c r="F31" s="139"/>
      <c r="G31" s="139"/>
      <c r="H31" s="82"/>
    </row>
    <row r="32" spans="1:8" s="4" customFormat="1" ht="24.75">
      <c r="A32" s="82"/>
      <c r="B32" s="135"/>
      <c r="C32" s="139"/>
      <c r="D32" s="139"/>
      <c r="E32" s="139"/>
      <c r="F32" s="139"/>
      <c r="G32" s="139"/>
      <c r="H32" s="82"/>
    </row>
    <row r="33" spans="1:8" s="4" customFormat="1" ht="24.75">
      <c r="A33" s="82"/>
      <c r="B33" s="135"/>
      <c r="C33" s="139"/>
      <c r="D33" s="139"/>
      <c r="E33" s="139"/>
      <c r="F33" s="139"/>
      <c r="G33" s="139"/>
      <c r="H33" s="82"/>
    </row>
    <row r="34" spans="1:8" s="4" customFormat="1" ht="26.25" customHeight="1">
      <c r="A34" s="82"/>
      <c r="B34" s="135" t="s">
        <v>172</v>
      </c>
      <c r="C34" s="138" t="s">
        <v>171</v>
      </c>
      <c r="D34" s="138"/>
      <c r="E34" s="138"/>
      <c r="F34" s="138"/>
      <c r="G34" s="138"/>
      <c r="H34" s="82"/>
    </row>
    <row r="35" spans="1:8" s="4" customFormat="1" ht="24.75">
      <c r="A35" s="82"/>
      <c r="B35" s="135"/>
      <c r="C35" s="138"/>
      <c r="D35" s="138"/>
      <c r="E35" s="138"/>
      <c r="F35" s="138"/>
      <c r="G35" s="138"/>
      <c r="H35" s="82"/>
    </row>
    <row r="36" spans="1:8" s="4" customFormat="1" ht="24.75">
      <c r="A36" s="82"/>
      <c r="B36" s="135"/>
      <c r="C36" s="138"/>
      <c r="D36" s="138"/>
      <c r="E36" s="138"/>
      <c r="F36" s="138"/>
      <c r="G36" s="138"/>
      <c r="H36" s="82"/>
    </row>
    <row r="37" spans="1:8" s="4" customFormat="1" ht="21.75" customHeight="1">
      <c r="A37" s="82"/>
      <c r="B37" s="136" t="s">
        <v>168</v>
      </c>
      <c r="C37" s="139" t="s">
        <v>173</v>
      </c>
      <c r="D37" s="139"/>
      <c r="E37" s="139"/>
      <c r="F37" s="139"/>
      <c r="G37" s="139"/>
      <c r="H37" s="82"/>
    </row>
    <row r="38" spans="1:8" s="4" customFormat="1" ht="27" customHeight="1">
      <c r="A38" s="82"/>
      <c r="B38" s="137"/>
      <c r="C38" s="139"/>
      <c r="D38" s="139"/>
      <c r="E38" s="139"/>
      <c r="F38" s="139"/>
      <c r="G38" s="139"/>
      <c r="H38" s="96"/>
    </row>
    <row r="39" spans="1:8" s="4" customFormat="1" ht="15" customHeight="1">
      <c r="A39" s="82"/>
      <c r="B39" s="136"/>
      <c r="C39" s="139"/>
      <c r="D39" s="139"/>
      <c r="E39" s="139"/>
      <c r="F39" s="139"/>
      <c r="G39" s="139"/>
      <c r="H39" s="82"/>
    </row>
    <row r="40" spans="1:8" s="4" customFormat="1" ht="24.75">
      <c r="A40" s="82"/>
      <c r="B40" s="135" t="s">
        <v>136</v>
      </c>
      <c r="C40" s="138" t="s">
        <v>174</v>
      </c>
      <c r="D40" s="138"/>
      <c r="E40" s="138"/>
      <c r="F40" s="138"/>
      <c r="G40" s="138"/>
      <c r="H40" s="82"/>
    </row>
    <row r="41" spans="1:8" s="4" customFormat="1" ht="24.75">
      <c r="A41" s="82"/>
      <c r="B41" s="135"/>
      <c r="C41" s="138"/>
      <c r="D41" s="138"/>
      <c r="E41" s="138"/>
      <c r="F41" s="138"/>
      <c r="G41" s="138"/>
      <c r="H41" s="82"/>
    </row>
    <row r="42" spans="1:8" s="4" customFormat="1" ht="24.75">
      <c r="A42" s="82"/>
      <c r="B42" s="135"/>
      <c r="C42" s="138"/>
      <c r="D42" s="138"/>
      <c r="E42" s="138"/>
      <c r="F42" s="138"/>
      <c r="G42" s="138"/>
      <c r="H42" s="82"/>
    </row>
    <row r="43" spans="1:8" s="4" customFormat="1" ht="23.25" customHeight="1">
      <c r="A43" s="82"/>
      <c r="B43" s="135" t="s">
        <v>8</v>
      </c>
      <c r="C43" s="139" t="s">
        <v>175</v>
      </c>
      <c r="D43" s="139"/>
      <c r="E43" s="139"/>
      <c r="F43" s="139"/>
      <c r="G43" s="139"/>
      <c r="H43" s="82"/>
    </row>
    <row r="44" spans="1:8" s="4" customFormat="1" ht="24.75">
      <c r="A44" s="82"/>
      <c r="B44" s="135"/>
      <c r="C44" s="139"/>
      <c r="D44" s="139"/>
      <c r="E44" s="139"/>
      <c r="F44" s="139"/>
      <c r="G44" s="139"/>
      <c r="H44" s="82"/>
    </row>
    <row r="45" spans="1:8" s="4" customFormat="1" ht="28.5" customHeight="1">
      <c r="A45" s="82"/>
      <c r="B45" s="135" t="s">
        <v>176</v>
      </c>
      <c r="C45" s="139" t="s">
        <v>177</v>
      </c>
      <c r="D45" s="139"/>
      <c r="E45" s="139"/>
      <c r="F45" s="139"/>
      <c r="G45" s="139"/>
      <c r="H45" s="82"/>
    </row>
    <row r="46" spans="1:8" s="4" customFormat="1" ht="24.75">
      <c r="A46" s="82"/>
      <c r="B46" s="135"/>
      <c r="C46" s="139"/>
      <c r="D46" s="139"/>
      <c r="E46" s="139"/>
      <c r="F46" s="139"/>
      <c r="G46" s="139"/>
      <c r="H46" s="82"/>
    </row>
    <row r="47" spans="1:8" s="4" customFormat="1" ht="24.75">
      <c r="A47" s="82"/>
      <c r="B47" s="135"/>
      <c r="C47" s="139"/>
      <c r="D47" s="139"/>
      <c r="E47" s="139"/>
      <c r="F47" s="139"/>
      <c r="G47" s="139"/>
      <c r="H47" s="82"/>
    </row>
    <row r="48" spans="1:8" s="4" customFormat="1" ht="24.75">
      <c r="A48" s="82"/>
      <c r="B48" s="135"/>
      <c r="C48" s="139"/>
      <c r="D48" s="139"/>
      <c r="E48" s="139"/>
      <c r="F48" s="139"/>
      <c r="G48" s="139"/>
      <c r="H48" s="82"/>
    </row>
    <row r="49" spans="1:8" s="4" customFormat="1" ht="24.75">
      <c r="A49" s="82"/>
      <c r="B49" s="135"/>
      <c r="C49" s="139"/>
      <c r="D49" s="139"/>
      <c r="E49" s="139"/>
      <c r="F49" s="139"/>
      <c r="G49" s="139"/>
      <c r="H49" s="82"/>
    </row>
    <row r="50" spans="1:8" s="4" customFormat="1" ht="24.75">
      <c r="A50" s="82"/>
      <c r="B50" s="135"/>
      <c r="C50" s="139"/>
      <c r="D50" s="139"/>
      <c r="E50" s="139"/>
      <c r="F50" s="139"/>
      <c r="G50" s="139"/>
      <c r="H50" s="82"/>
    </row>
    <row r="51" spans="1:8" s="4" customFormat="1" ht="24.75">
      <c r="A51" s="82"/>
      <c r="B51" s="82"/>
      <c r="C51" s="82"/>
      <c r="D51" s="82"/>
      <c r="E51" s="82"/>
      <c r="F51" s="82"/>
      <c r="G51" s="82"/>
      <c r="H51" s="82"/>
    </row>
    <row r="52" spans="1:8" s="4" customFormat="1" ht="24.75">
      <c r="A52" s="82"/>
      <c r="B52" s="82"/>
      <c r="C52" s="82"/>
      <c r="D52" s="82"/>
      <c r="E52" s="82"/>
      <c r="F52" s="82"/>
      <c r="G52" s="82"/>
      <c r="H52" s="82"/>
    </row>
    <row r="53" spans="1:8" s="4" customFormat="1" ht="24.75">
      <c r="A53" s="82"/>
      <c r="B53" s="82"/>
      <c r="C53" s="82"/>
      <c r="D53" s="82"/>
      <c r="E53" s="82"/>
      <c r="F53" s="82"/>
      <c r="G53" s="82"/>
      <c r="H53" s="82"/>
    </row>
    <row r="54" spans="1:8" s="4" customFormat="1" ht="24.75">
      <c r="A54" s="82"/>
      <c r="B54" s="82"/>
      <c r="C54" s="82"/>
      <c r="D54" s="82"/>
      <c r="E54" s="82"/>
      <c r="F54" s="82"/>
      <c r="G54" s="82"/>
      <c r="H54" s="82"/>
    </row>
    <row r="55" spans="1:8" s="4" customFormat="1" ht="24.75">
      <c r="A55" s="82"/>
      <c r="B55" s="82"/>
      <c r="C55" s="82"/>
      <c r="D55" s="82"/>
      <c r="E55" s="82"/>
      <c r="F55" s="82"/>
      <c r="G55" s="82"/>
      <c r="H55" s="82"/>
    </row>
    <row r="56" spans="1:8" s="4" customFormat="1" ht="24.75">
      <c r="A56" s="82"/>
      <c r="B56" s="82"/>
      <c r="C56" s="82"/>
      <c r="D56" s="82"/>
      <c r="E56" s="82"/>
      <c r="F56" s="82"/>
      <c r="G56" s="82"/>
      <c r="H56" s="82"/>
    </row>
    <row r="57" spans="1:8" s="4" customFormat="1" ht="24.75">
      <c r="A57" s="82"/>
      <c r="B57" s="82"/>
      <c r="C57" s="82"/>
      <c r="D57" s="82"/>
      <c r="E57" s="82"/>
      <c r="F57" s="82"/>
      <c r="G57" s="82"/>
      <c r="H57" s="82"/>
    </row>
    <row r="58" spans="1:8" s="4" customFormat="1" ht="24.75">
      <c r="A58" s="82"/>
      <c r="B58" s="82"/>
      <c r="C58" s="82"/>
      <c r="D58" s="82"/>
      <c r="E58" s="82"/>
      <c r="F58" s="82"/>
      <c r="G58" s="82"/>
      <c r="H58" s="82"/>
    </row>
    <row r="59" spans="1:8" s="4" customFormat="1" ht="24.75">
      <c r="A59" s="82"/>
      <c r="B59" s="82"/>
      <c r="C59" s="82"/>
      <c r="D59" s="82"/>
      <c r="E59" s="82"/>
      <c r="F59" s="82"/>
      <c r="G59" s="82"/>
      <c r="H59" s="82"/>
    </row>
    <row r="60" spans="1:8" s="4" customFormat="1" ht="24.75">
      <c r="A60" s="82"/>
      <c r="B60" s="82"/>
      <c r="C60" s="82"/>
      <c r="D60" s="82"/>
      <c r="E60" s="82"/>
      <c r="F60" s="82"/>
      <c r="G60" s="82"/>
      <c r="H60" s="82"/>
    </row>
    <row r="61" spans="1:8" s="4" customFormat="1" ht="24.75">
      <c r="A61" s="82"/>
      <c r="B61" s="82"/>
      <c r="C61" s="82"/>
      <c r="D61" s="82"/>
      <c r="E61" s="82"/>
      <c r="F61" s="82"/>
      <c r="G61" s="82"/>
      <c r="H61" s="82"/>
    </row>
    <row r="62" spans="1:8" s="4" customFormat="1" ht="24.75">
      <c r="A62" s="82"/>
      <c r="B62" s="82"/>
      <c r="C62" s="82"/>
      <c r="D62" s="82"/>
      <c r="E62" s="82"/>
      <c r="F62" s="82"/>
      <c r="G62" s="82"/>
      <c r="H62" s="82"/>
    </row>
    <row r="63" spans="1:8" s="4" customFormat="1" ht="24.75">
      <c r="A63" s="82"/>
      <c r="B63" s="82"/>
      <c r="C63" s="82"/>
      <c r="D63" s="82"/>
      <c r="E63" s="82"/>
      <c r="F63" s="82"/>
      <c r="G63" s="82"/>
      <c r="H63" s="82"/>
    </row>
    <row r="64" spans="1:8" s="4" customFormat="1" ht="24.75">
      <c r="A64" s="82"/>
      <c r="B64" s="82"/>
      <c r="C64" s="82"/>
      <c r="D64" s="82"/>
      <c r="E64" s="82"/>
      <c r="F64" s="82"/>
      <c r="G64" s="82"/>
      <c r="H64" s="82"/>
    </row>
    <row r="65" spans="1:8" s="4" customFormat="1" ht="24.75">
      <c r="A65" s="82"/>
      <c r="B65" s="82"/>
      <c r="C65" s="82"/>
      <c r="D65" s="82"/>
      <c r="E65" s="82"/>
      <c r="F65" s="82"/>
      <c r="G65" s="82"/>
      <c r="H65" s="82"/>
    </row>
    <row r="66" spans="1:8" s="4" customFormat="1" ht="24.75">
      <c r="A66" s="82"/>
      <c r="B66" s="82"/>
      <c r="C66" s="82"/>
      <c r="D66" s="82"/>
      <c r="E66" s="82"/>
      <c r="F66" s="82"/>
      <c r="G66" s="82"/>
      <c r="H66" s="82"/>
    </row>
    <row r="67" spans="1:8" s="4" customFormat="1" ht="24.75">
      <c r="A67" s="82"/>
      <c r="B67" s="82"/>
      <c r="C67" s="82"/>
      <c r="D67" s="82"/>
      <c r="E67" s="82"/>
      <c r="F67" s="82"/>
      <c r="G67" s="82"/>
      <c r="H67" s="82"/>
    </row>
    <row r="68" spans="1:8" s="4" customFormat="1" ht="24.75">
      <c r="A68" s="82"/>
      <c r="B68" s="82"/>
      <c r="C68" s="82"/>
      <c r="D68" s="82"/>
      <c r="E68" s="82"/>
      <c r="F68" s="82"/>
      <c r="G68" s="82"/>
      <c r="H68" s="82"/>
    </row>
    <row r="69" spans="1:8" s="4" customFormat="1" ht="24.75">
      <c r="A69" s="82"/>
      <c r="B69" s="82"/>
      <c r="C69" s="82"/>
      <c r="D69" s="82"/>
      <c r="E69" s="82"/>
      <c r="F69" s="82"/>
      <c r="G69" s="82"/>
      <c r="H69" s="82"/>
    </row>
    <row r="70" spans="1:8" s="4" customFormat="1" ht="24.75">
      <c r="A70" s="82"/>
      <c r="B70" s="82"/>
      <c r="C70" s="82"/>
      <c r="D70" s="82"/>
      <c r="E70" s="82"/>
      <c r="F70" s="82"/>
      <c r="G70" s="82"/>
      <c r="H70" s="82"/>
    </row>
    <row r="71" spans="1:8" s="4" customFormat="1" ht="24.75">
      <c r="A71" s="82"/>
      <c r="B71" s="82"/>
      <c r="C71" s="82"/>
      <c r="D71" s="82"/>
      <c r="E71" s="82"/>
      <c r="F71" s="82"/>
      <c r="G71" s="82"/>
      <c r="H71" s="82"/>
    </row>
    <row r="72" spans="1:8" s="4" customFormat="1" ht="24.75">
      <c r="A72" s="82"/>
      <c r="B72" s="82"/>
      <c r="C72" s="82"/>
      <c r="D72" s="82"/>
      <c r="E72" s="82"/>
      <c r="F72" s="82"/>
      <c r="G72" s="82"/>
      <c r="H72" s="82"/>
    </row>
    <row r="73" spans="1:8" s="4" customFormat="1" ht="24.75">
      <c r="A73" s="82"/>
      <c r="B73" s="82"/>
      <c r="C73" s="82"/>
      <c r="D73" s="82"/>
      <c r="E73" s="82"/>
      <c r="F73" s="82"/>
      <c r="G73" s="82"/>
      <c r="H73" s="82"/>
    </row>
    <row r="74" spans="1:8" s="4" customFormat="1" ht="24.75">
      <c r="A74" s="82"/>
      <c r="B74" s="82"/>
      <c r="C74" s="82"/>
      <c r="D74" s="82"/>
      <c r="E74" s="82"/>
      <c r="F74" s="82"/>
      <c r="G74" s="82"/>
      <c r="H74" s="82"/>
    </row>
    <row r="75" spans="1:8" s="4" customFormat="1" ht="24.75">
      <c r="A75" s="82"/>
      <c r="B75" s="82"/>
      <c r="C75" s="82"/>
      <c r="D75" s="82"/>
      <c r="E75" s="82"/>
      <c r="F75" s="82"/>
      <c r="G75" s="82"/>
      <c r="H75" s="82"/>
    </row>
    <row r="76" spans="1:8" s="4" customFormat="1" ht="24.75">
      <c r="A76" s="82"/>
      <c r="B76" s="82"/>
      <c r="C76" s="82"/>
      <c r="D76" s="82"/>
      <c r="E76" s="82"/>
      <c r="F76" s="82"/>
      <c r="G76" s="82"/>
      <c r="H76" s="82"/>
    </row>
    <row r="77" spans="1:8" s="4" customFormat="1" ht="24.75">
      <c r="A77" s="82"/>
      <c r="B77" s="82"/>
      <c r="C77" s="82"/>
      <c r="D77" s="82"/>
      <c r="E77" s="82"/>
      <c r="F77" s="82"/>
      <c r="G77" s="82"/>
      <c r="H77" s="82"/>
    </row>
    <row r="78" spans="1:8" s="4" customFormat="1" ht="24.75">
      <c r="A78" s="82"/>
      <c r="B78" s="82"/>
      <c r="C78" s="82"/>
      <c r="D78" s="82"/>
      <c r="E78" s="82"/>
      <c r="F78" s="82"/>
      <c r="G78" s="82"/>
      <c r="H78" s="82"/>
    </row>
    <row r="79" spans="1:8" s="4" customFormat="1" ht="24.75">
      <c r="A79" s="82"/>
      <c r="B79" s="82"/>
      <c r="C79" s="82"/>
      <c r="D79" s="82"/>
      <c r="E79" s="82"/>
      <c r="F79" s="82"/>
      <c r="G79" s="82"/>
      <c r="H79" s="82"/>
    </row>
    <row r="80" spans="1:8" s="4" customFormat="1" ht="24.75">
      <c r="A80" s="82"/>
      <c r="B80" s="82"/>
      <c r="C80" s="82"/>
      <c r="D80" s="82"/>
      <c r="E80" s="82"/>
      <c r="F80" s="82"/>
      <c r="G80" s="82"/>
      <c r="H80" s="82"/>
    </row>
    <row r="81" spans="1:8" s="4" customFormat="1" ht="24.75">
      <c r="A81" s="82"/>
      <c r="B81" s="82"/>
      <c r="C81" s="82"/>
      <c r="D81" s="82"/>
      <c r="E81" s="82"/>
      <c r="F81" s="82"/>
      <c r="G81" s="82"/>
      <c r="H81" s="82"/>
    </row>
    <row r="82" spans="1:8" s="4" customFormat="1" ht="24.75">
      <c r="A82" s="82"/>
      <c r="B82" s="82"/>
      <c r="C82" s="82"/>
      <c r="D82" s="82"/>
      <c r="E82" s="82"/>
      <c r="F82" s="82"/>
      <c r="G82" s="82"/>
      <c r="H82" s="82"/>
    </row>
    <row r="83" spans="1:8" s="4" customFormat="1" ht="24.75">
      <c r="A83" s="82"/>
      <c r="B83" s="82"/>
      <c r="C83" s="82"/>
      <c r="D83" s="82"/>
      <c r="E83" s="82"/>
      <c r="F83" s="82"/>
      <c r="G83" s="82"/>
      <c r="H83" s="82"/>
    </row>
    <row r="84" spans="1:8" s="4" customFormat="1" ht="24.75">
      <c r="A84" s="82"/>
      <c r="B84" s="82"/>
      <c r="C84" s="82"/>
      <c r="D84" s="82"/>
      <c r="E84" s="82"/>
      <c r="F84" s="82"/>
      <c r="G84" s="82"/>
      <c r="H84" s="82"/>
    </row>
    <row r="85" spans="1:8" s="4" customFormat="1" ht="24.75">
      <c r="A85" s="82"/>
      <c r="B85" s="82"/>
      <c r="C85" s="82"/>
      <c r="D85" s="82"/>
      <c r="E85" s="82"/>
      <c r="F85" s="82"/>
      <c r="G85" s="82"/>
      <c r="H85" s="82"/>
    </row>
    <row r="86" spans="1:8" s="4" customFormat="1" ht="24.75">
      <c r="A86" s="82"/>
      <c r="B86" s="82"/>
      <c r="C86" s="82"/>
      <c r="D86" s="82"/>
      <c r="E86" s="82"/>
      <c r="F86" s="82"/>
      <c r="G86" s="82"/>
      <c r="H86" s="82"/>
    </row>
    <row r="87" spans="1:8" s="4" customFormat="1" ht="24.75">
      <c r="A87" s="82"/>
      <c r="B87" s="82"/>
      <c r="C87" s="82"/>
      <c r="D87" s="82"/>
      <c r="E87" s="82"/>
      <c r="F87" s="82"/>
      <c r="G87" s="82"/>
      <c r="H87" s="82"/>
    </row>
    <row r="88" spans="1:8" s="4" customFormat="1" ht="24.75">
      <c r="A88" s="82"/>
      <c r="B88" s="82"/>
      <c r="C88" s="82"/>
      <c r="D88" s="82"/>
      <c r="E88" s="82"/>
      <c r="F88" s="82"/>
      <c r="G88" s="82"/>
      <c r="H88" s="82"/>
    </row>
    <row r="89" spans="1:8" s="4" customFormat="1" ht="24.75">
      <c r="A89" s="82"/>
      <c r="B89" s="82"/>
      <c r="C89" s="82"/>
      <c r="D89" s="82"/>
      <c r="E89" s="82"/>
      <c r="F89" s="82"/>
      <c r="G89" s="82"/>
      <c r="H89" s="82"/>
    </row>
    <row r="90" spans="1:8" s="4" customFormat="1" ht="24.75">
      <c r="A90" s="82"/>
      <c r="B90" s="82"/>
      <c r="C90" s="82"/>
      <c r="D90" s="82"/>
      <c r="E90" s="82"/>
      <c r="F90" s="82"/>
      <c r="G90" s="82"/>
      <c r="H90" s="82"/>
    </row>
    <row r="91" spans="1:8" s="4" customFormat="1" ht="24.75">
      <c r="A91" s="82"/>
      <c r="B91" s="82"/>
      <c r="C91" s="82"/>
      <c r="D91" s="82"/>
      <c r="E91" s="82"/>
      <c r="F91" s="82"/>
      <c r="G91" s="82"/>
      <c r="H91" s="82"/>
    </row>
    <row r="92" spans="1:8" s="4" customFormat="1" ht="24.75">
      <c r="A92" s="82"/>
      <c r="B92" s="82"/>
      <c r="C92" s="82"/>
      <c r="D92" s="82"/>
      <c r="E92" s="82"/>
      <c r="F92" s="82"/>
      <c r="G92" s="82"/>
      <c r="H92" s="82"/>
    </row>
    <row r="93" spans="1:8" s="4" customFormat="1" ht="24.75">
      <c r="A93" s="82"/>
      <c r="B93" s="82"/>
      <c r="C93" s="82"/>
      <c r="D93" s="82"/>
      <c r="E93" s="82"/>
      <c r="F93" s="82"/>
      <c r="G93" s="82"/>
      <c r="H93" s="82"/>
    </row>
    <row r="94" spans="1:8" s="4" customFormat="1" ht="24.75">
      <c r="A94" s="82"/>
      <c r="B94" s="82"/>
      <c r="C94" s="82"/>
      <c r="D94" s="82"/>
      <c r="E94" s="82"/>
      <c r="F94" s="82"/>
      <c r="G94" s="82"/>
      <c r="H94" s="82"/>
    </row>
    <row r="95" spans="1:8" s="4" customFormat="1" ht="24.75">
      <c r="A95" s="82"/>
      <c r="B95" s="82"/>
      <c r="C95" s="82"/>
      <c r="D95" s="82"/>
      <c r="E95" s="82"/>
      <c r="F95" s="82"/>
      <c r="G95" s="82"/>
      <c r="H95" s="82"/>
    </row>
    <row r="96" spans="1:8" s="4" customFormat="1" ht="24.75">
      <c r="A96" s="82"/>
      <c r="B96" s="82"/>
      <c r="C96" s="82"/>
      <c r="D96" s="82"/>
      <c r="E96" s="82"/>
      <c r="F96" s="82"/>
      <c r="G96" s="82"/>
      <c r="H96" s="82"/>
    </row>
    <row r="97" spans="1:8" s="4" customFormat="1" ht="24.75">
      <c r="A97" s="82"/>
      <c r="B97" s="82"/>
      <c r="C97" s="82"/>
      <c r="D97" s="82"/>
      <c r="E97" s="82"/>
      <c r="F97" s="82"/>
      <c r="G97" s="82"/>
      <c r="H97" s="82"/>
    </row>
    <row r="98" spans="1:8" s="4" customFormat="1" ht="24.75">
      <c r="A98" s="82"/>
      <c r="B98" s="82"/>
      <c r="C98" s="82"/>
      <c r="D98" s="82"/>
      <c r="E98" s="82"/>
      <c r="F98" s="82"/>
      <c r="G98" s="82"/>
      <c r="H98" s="82"/>
    </row>
    <row r="99" spans="1:8" s="4" customFormat="1" ht="24.75">
      <c r="A99" s="82"/>
      <c r="B99" s="82"/>
      <c r="C99" s="82"/>
      <c r="D99" s="82"/>
      <c r="E99" s="82"/>
      <c r="F99" s="82"/>
      <c r="G99" s="82"/>
      <c r="H99" s="82"/>
    </row>
    <row r="100" spans="1:8" s="4" customFormat="1" ht="24.75">
      <c r="A100" s="82"/>
      <c r="B100" s="82"/>
      <c r="C100" s="82"/>
      <c r="D100" s="82"/>
      <c r="E100" s="82"/>
      <c r="F100" s="82"/>
      <c r="G100" s="82"/>
      <c r="H100" s="82"/>
    </row>
    <row r="101" spans="1:8" s="4" customFormat="1" ht="24.75">
      <c r="A101" s="82"/>
      <c r="B101" s="82"/>
      <c r="C101" s="82"/>
      <c r="D101" s="82"/>
      <c r="E101" s="82"/>
      <c r="F101" s="82"/>
      <c r="G101" s="82"/>
      <c r="H101" s="82"/>
    </row>
    <row r="102" spans="1:8" s="4" customFormat="1" ht="24.75">
      <c r="A102" s="82"/>
      <c r="B102" s="82"/>
      <c r="C102" s="82"/>
      <c r="D102" s="82"/>
      <c r="E102" s="82"/>
      <c r="F102" s="82"/>
      <c r="G102" s="82"/>
      <c r="H102" s="82"/>
    </row>
    <row r="103" spans="1:8" s="4" customFormat="1" ht="24.75">
      <c r="A103" s="82"/>
      <c r="B103" s="82"/>
      <c r="C103" s="82"/>
      <c r="D103" s="82"/>
      <c r="E103" s="82"/>
      <c r="F103" s="82"/>
      <c r="G103" s="82"/>
      <c r="H103" s="82"/>
    </row>
    <row r="104" spans="1:8" s="4" customFormat="1" ht="24.75">
      <c r="A104" s="82"/>
      <c r="B104" s="82"/>
      <c r="C104" s="82"/>
      <c r="D104" s="82"/>
      <c r="E104" s="82"/>
      <c r="F104" s="82"/>
      <c r="G104" s="82"/>
      <c r="H104" s="82"/>
    </row>
    <row r="105" spans="1:8" s="4" customFormat="1" ht="24.75">
      <c r="A105" s="82"/>
      <c r="B105" s="82"/>
      <c r="C105" s="82"/>
      <c r="D105" s="82"/>
      <c r="E105" s="82"/>
      <c r="F105" s="82"/>
      <c r="G105" s="82"/>
      <c r="H105" s="82"/>
    </row>
    <row r="106" spans="1:8" s="4" customFormat="1" ht="24.75">
      <c r="A106" s="82"/>
      <c r="B106" s="82"/>
      <c r="C106" s="82"/>
      <c r="D106" s="82"/>
      <c r="E106" s="82"/>
      <c r="F106" s="82"/>
      <c r="G106" s="82"/>
      <c r="H106" s="82"/>
    </row>
    <row r="107" spans="1:8" s="4" customFormat="1" ht="24.75">
      <c r="A107" s="82"/>
      <c r="B107" s="82"/>
      <c r="C107" s="82"/>
      <c r="D107" s="82"/>
      <c r="E107" s="82"/>
      <c r="F107" s="82"/>
      <c r="G107" s="82"/>
      <c r="H107" s="82"/>
    </row>
    <row r="108" spans="1:8" s="4" customFormat="1" ht="24.75">
      <c r="A108" s="82"/>
      <c r="B108" s="82"/>
      <c r="C108" s="82"/>
      <c r="D108" s="82"/>
      <c r="E108" s="82"/>
      <c r="F108" s="82"/>
      <c r="G108" s="82"/>
      <c r="H108" s="82"/>
    </row>
    <row r="109" spans="1:8" s="4" customFormat="1" ht="24.75">
      <c r="A109" s="82"/>
      <c r="B109" s="82"/>
      <c r="C109" s="82"/>
      <c r="D109" s="82"/>
      <c r="E109" s="82"/>
      <c r="F109" s="82"/>
      <c r="G109" s="82"/>
      <c r="H109" s="82"/>
    </row>
    <row r="110" spans="1:8" s="4" customFormat="1" ht="24.75">
      <c r="A110" s="82"/>
      <c r="B110" s="82"/>
      <c r="C110" s="82"/>
      <c r="D110" s="82"/>
      <c r="E110" s="82"/>
      <c r="F110" s="82"/>
      <c r="G110" s="82"/>
      <c r="H110" s="82"/>
    </row>
    <row r="111" spans="1:8" s="4" customFormat="1" ht="24.75">
      <c r="A111" s="82"/>
      <c r="B111" s="82"/>
      <c r="C111" s="82"/>
      <c r="D111" s="82"/>
      <c r="E111" s="82"/>
      <c r="F111" s="82"/>
      <c r="G111" s="82"/>
      <c r="H111" s="82"/>
    </row>
    <row r="112" spans="1:8" s="4" customFormat="1" ht="24.75">
      <c r="A112" s="82"/>
      <c r="B112" s="82"/>
      <c r="C112" s="82"/>
      <c r="D112" s="82"/>
      <c r="E112" s="82"/>
      <c r="F112" s="82"/>
      <c r="G112" s="82"/>
      <c r="H112" s="82"/>
    </row>
    <row r="113" spans="1:8" s="4" customFormat="1" ht="24.75">
      <c r="A113" s="82"/>
      <c r="B113" s="82"/>
      <c r="C113" s="82"/>
      <c r="D113" s="82"/>
      <c r="E113" s="82"/>
      <c r="F113" s="82"/>
      <c r="G113" s="82"/>
      <c r="H113" s="82"/>
    </row>
    <row r="114" spans="1:8" s="4" customFormat="1" ht="24.75">
      <c r="A114" s="82"/>
      <c r="B114" s="82"/>
      <c r="C114" s="82"/>
      <c r="D114" s="82"/>
      <c r="E114" s="82"/>
      <c r="F114" s="82"/>
      <c r="G114" s="82"/>
      <c r="H114" s="82"/>
    </row>
    <row r="115" spans="1:8" s="4" customFormat="1" ht="24.75">
      <c r="A115" s="82"/>
      <c r="B115" s="82"/>
      <c r="C115" s="82"/>
      <c r="D115" s="82"/>
      <c r="E115" s="82"/>
      <c r="F115" s="82"/>
      <c r="G115" s="82"/>
      <c r="H115" s="82"/>
    </row>
    <row r="116" spans="1:8" s="4" customFormat="1" ht="24.75">
      <c r="A116" s="82"/>
      <c r="B116" s="82"/>
      <c r="C116" s="82"/>
      <c r="D116" s="82"/>
      <c r="E116" s="82"/>
      <c r="F116" s="82"/>
      <c r="G116" s="82"/>
      <c r="H116" s="82"/>
    </row>
    <row r="117" spans="1:8" s="4" customFormat="1" ht="24.75">
      <c r="A117" s="82"/>
      <c r="B117" s="82"/>
      <c r="C117" s="82"/>
      <c r="D117" s="82"/>
      <c r="E117" s="82"/>
      <c r="F117" s="82"/>
      <c r="G117" s="82"/>
      <c r="H117" s="82"/>
    </row>
    <row r="118" spans="1:8" s="4" customFormat="1" ht="24.75">
      <c r="A118" s="82"/>
      <c r="B118" s="82"/>
      <c r="C118" s="82"/>
      <c r="D118" s="82"/>
      <c r="E118" s="82"/>
      <c r="F118" s="82"/>
      <c r="G118" s="82"/>
      <c r="H118" s="82"/>
    </row>
    <row r="119" spans="1:8" s="4" customFormat="1" ht="24.75">
      <c r="A119" s="82"/>
      <c r="B119" s="82"/>
      <c r="C119" s="82"/>
      <c r="D119" s="82"/>
      <c r="E119" s="82"/>
      <c r="F119" s="82"/>
      <c r="G119" s="82"/>
      <c r="H119" s="82"/>
    </row>
    <row r="120" spans="1:8" s="4" customFormat="1" ht="24.75">
      <c r="A120" s="82"/>
      <c r="B120" s="82"/>
      <c r="C120" s="82"/>
      <c r="D120" s="82"/>
      <c r="E120" s="82"/>
      <c r="F120" s="82"/>
      <c r="G120" s="82"/>
      <c r="H120" s="82"/>
    </row>
    <row r="121" spans="1:8" s="4" customFormat="1" ht="24.75">
      <c r="A121" s="82"/>
      <c r="B121" s="82"/>
      <c r="C121" s="82"/>
      <c r="D121" s="82"/>
      <c r="E121" s="82"/>
      <c r="F121" s="82"/>
      <c r="G121" s="82"/>
      <c r="H121" s="82"/>
    </row>
    <row r="122" spans="1:8" s="4" customFormat="1" ht="24.75">
      <c r="A122" s="82"/>
      <c r="B122" s="82"/>
      <c r="C122" s="82"/>
      <c r="D122" s="82"/>
      <c r="E122" s="82"/>
      <c r="F122" s="82"/>
      <c r="G122" s="82"/>
      <c r="H122" s="82"/>
    </row>
    <row r="123" spans="1:8" s="4" customFormat="1" ht="24.75">
      <c r="A123" s="82"/>
      <c r="B123" s="82"/>
      <c r="C123" s="82"/>
      <c r="D123" s="82"/>
      <c r="E123" s="82"/>
      <c r="F123" s="82"/>
      <c r="G123" s="82"/>
      <c r="H123" s="82"/>
    </row>
    <row r="124" spans="1:8" s="4" customFormat="1" ht="24.75">
      <c r="A124" s="82"/>
      <c r="B124" s="82"/>
      <c r="C124" s="82"/>
      <c r="D124" s="82"/>
      <c r="E124" s="82"/>
      <c r="F124" s="82"/>
      <c r="G124" s="82"/>
      <c r="H124" s="82"/>
    </row>
    <row r="125" spans="1:8" s="4" customFormat="1" ht="24.75">
      <c r="A125" s="82"/>
      <c r="B125" s="82"/>
      <c r="C125" s="82"/>
      <c r="D125" s="82"/>
      <c r="E125" s="82"/>
      <c r="F125" s="82"/>
      <c r="G125" s="82"/>
      <c r="H125" s="82"/>
    </row>
    <row r="126" spans="1:8" s="4" customFormat="1" ht="24.75">
      <c r="A126" s="82"/>
      <c r="B126" s="82"/>
      <c r="C126" s="82"/>
      <c r="D126" s="82"/>
      <c r="E126" s="82"/>
      <c r="F126" s="82"/>
      <c r="G126" s="82"/>
      <c r="H126" s="82"/>
    </row>
    <row r="127" spans="1:8" s="4" customFormat="1" ht="24.75">
      <c r="A127" s="82"/>
      <c r="B127" s="82"/>
      <c r="C127" s="82"/>
      <c r="D127" s="82"/>
      <c r="E127" s="82"/>
      <c r="F127" s="82"/>
      <c r="G127" s="82"/>
      <c r="H127" s="82"/>
    </row>
    <row r="128" spans="1:8" s="4" customFormat="1" ht="24.75">
      <c r="A128" s="82"/>
      <c r="B128" s="82"/>
      <c r="C128" s="82"/>
      <c r="D128" s="82"/>
      <c r="E128" s="82"/>
      <c r="F128" s="82"/>
      <c r="G128" s="82"/>
      <c r="H128" s="82"/>
    </row>
    <row r="129" spans="1:8" s="4" customFormat="1" ht="24.75">
      <c r="A129" s="82"/>
      <c r="B129" s="82"/>
      <c r="C129" s="82"/>
      <c r="D129" s="82"/>
      <c r="E129" s="82"/>
      <c r="F129" s="82"/>
      <c r="G129" s="82"/>
      <c r="H129" s="82"/>
    </row>
    <row r="130" spans="1:8" s="4" customFormat="1" ht="24.75">
      <c r="A130" s="82"/>
      <c r="B130" s="82"/>
      <c r="C130" s="82"/>
      <c r="D130" s="82"/>
      <c r="E130" s="82"/>
      <c r="F130" s="82"/>
      <c r="G130" s="82"/>
      <c r="H130" s="82"/>
    </row>
    <row r="131" spans="1:8" s="4" customFormat="1" ht="24.75">
      <c r="A131" s="82"/>
      <c r="B131" s="82"/>
      <c r="C131" s="82"/>
      <c r="D131" s="82"/>
      <c r="E131" s="82"/>
      <c r="F131" s="82"/>
      <c r="G131" s="82"/>
      <c r="H131" s="82"/>
    </row>
    <row r="132" spans="1:8" s="4" customFormat="1" ht="24.75">
      <c r="A132" s="82"/>
      <c r="B132" s="82"/>
      <c r="C132" s="82"/>
      <c r="D132" s="82"/>
      <c r="E132" s="82"/>
      <c r="F132" s="82"/>
      <c r="G132" s="82"/>
      <c r="H132" s="82"/>
    </row>
    <row r="133" spans="1:8" s="4" customFormat="1" ht="24.75">
      <c r="A133" s="82"/>
      <c r="B133" s="82"/>
      <c r="C133" s="82"/>
      <c r="D133" s="82"/>
      <c r="E133" s="82"/>
      <c r="F133" s="82"/>
      <c r="G133" s="82"/>
      <c r="H133" s="82"/>
    </row>
    <row r="134" spans="1:8" s="4" customFormat="1" ht="24.75">
      <c r="A134" s="82"/>
      <c r="B134" s="82"/>
      <c r="C134" s="82"/>
      <c r="D134" s="82"/>
      <c r="E134" s="82"/>
      <c r="F134" s="82"/>
      <c r="G134" s="82"/>
      <c r="H134" s="82"/>
    </row>
    <row r="135" spans="1:8" s="4" customFormat="1" ht="24.75">
      <c r="A135" s="82"/>
      <c r="B135" s="82"/>
      <c r="C135" s="82"/>
      <c r="D135" s="82"/>
      <c r="E135" s="82"/>
      <c r="F135" s="82"/>
      <c r="G135" s="82"/>
      <c r="H135" s="82"/>
    </row>
    <row r="136" spans="1:8" s="4" customFormat="1" ht="24.75">
      <c r="A136" s="82"/>
      <c r="B136" s="82"/>
      <c r="C136" s="82"/>
      <c r="D136" s="82"/>
      <c r="E136" s="82"/>
      <c r="F136" s="82"/>
      <c r="G136" s="82"/>
      <c r="H136" s="82"/>
    </row>
    <row r="137" spans="1:8" s="4" customFormat="1" ht="24.75">
      <c r="A137" s="82"/>
      <c r="B137" s="82"/>
      <c r="C137" s="82"/>
      <c r="D137" s="82"/>
      <c r="E137" s="82"/>
      <c r="F137" s="82"/>
      <c r="G137" s="82"/>
      <c r="H137" s="82"/>
    </row>
    <row r="138" spans="1:8" s="4" customFormat="1" ht="24.75">
      <c r="A138" s="82"/>
      <c r="B138" s="82"/>
      <c r="C138" s="82"/>
      <c r="D138" s="82"/>
      <c r="E138" s="82"/>
      <c r="F138" s="82"/>
      <c r="G138" s="82"/>
      <c r="H138" s="82"/>
    </row>
    <row r="139" spans="1:8" s="4" customFormat="1" ht="24.75">
      <c r="A139" s="82"/>
      <c r="B139" s="82"/>
      <c r="C139" s="82"/>
      <c r="D139" s="82"/>
      <c r="E139" s="82"/>
      <c r="F139" s="82"/>
      <c r="G139" s="82"/>
      <c r="H139" s="82"/>
    </row>
    <row r="140" spans="1:8" s="4" customFormat="1" ht="24.75">
      <c r="A140" s="82"/>
      <c r="B140" s="82"/>
      <c r="C140" s="82"/>
      <c r="D140" s="82"/>
      <c r="E140" s="82"/>
      <c r="F140" s="82"/>
      <c r="G140" s="82"/>
      <c r="H140" s="82"/>
    </row>
    <row r="141" spans="1:8" s="4" customFormat="1" ht="24.75">
      <c r="A141" s="82"/>
      <c r="B141" s="82"/>
      <c r="C141" s="82"/>
      <c r="D141" s="82"/>
      <c r="E141" s="82"/>
      <c r="F141" s="82"/>
      <c r="G141" s="82"/>
      <c r="H141" s="82"/>
    </row>
    <row r="142" spans="1:8" s="4" customFormat="1" ht="24.75">
      <c r="A142" s="82"/>
      <c r="B142" s="82"/>
      <c r="C142" s="82"/>
      <c r="D142" s="82"/>
      <c r="E142" s="82"/>
      <c r="F142" s="82"/>
      <c r="G142" s="82"/>
      <c r="H142" s="82"/>
    </row>
    <row r="143" spans="1:8" s="4" customFormat="1" ht="24.75">
      <c r="A143" s="82"/>
      <c r="B143" s="82"/>
      <c r="C143" s="82"/>
      <c r="D143" s="82"/>
      <c r="E143" s="82"/>
      <c r="F143" s="82"/>
      <c r="G143" s="82"/>
      <c r="H143" s="82"/>
    </row>
    <row r="144" spans="1:8" s="4" customFormat="1" ht="24.75">
      <c r="A144" s="82"/>
      <c r="B144" s="82"/>
      <c r="C144" s="82"/>
      <c r="D144" s="82"/>
      <c r="E144" s="82"/>
      <c r="F144" s="82"/>
      <c r="G144" s="82"/>
      <c r="H144" s="82"/>
    </row>
    <row r="145" spans="1:8" s="4" customFormat="1" ht="24.75">
      <c r="A145" s="82"/>
      <c r="B145" s="82"/>
      <c r="C145" s="82"/>
      <c r="D145" s="82"/>
      <c r="E145" s="82"/>
      <c r="F145" s="82"/>
      <c r="G145" s="82"/>
      <c r="H145" s="82"/>
    </row>
    <row r="146" spans="1:8" s="4" customFormat="1" ht="24.75">
      <c r="A146" s="82"/>
      <c r="B146" s="82"/>
      <c r="C146" s="82"/>
      <c r="D146" s="82"/>
      <c r="E146" s="82"/>
      <c r="F146" s="82"/>
      <c r="G146" s="82"/>
      <c r="H146" s="82"/>
    </row>
    <row r="147" spans="1:8" s="4" customFormat="1" ht="24.75">
      <c r="A147" s="82"/>
      <c r="B147" s="82"/>
      <c r="C147" s="82"/>
      <c r="D147" s="82"/>
      <c r="E147" s="82"/>
      <c r="F147" s="82"/>
      <c r="G147" s="82"/>
      <c r="H147" s="82"/>
    </row>
    <row r="148" spans="1:8" s="4" customFormat="1" ht="24.75">
      <c r="A148" s="82"/>
      <c r="B148" s="82"/>
      <c r="C148" s="82"/>
      <c r="D148" s="82"/>
      <c r="E148" s="82"/>
      <c r="F148" s="82"/>
      <c r="G148" s="82"/>
      <c r="H148" s="82"/>
    </row>
    <row r="149" spans="1:8" s="4" customFormat="1" ht="24.75">
      <c r="A149" s="82"/>
      <c r="B149" s="82"/>
      <c r="C149" s="82"/>
      <c r="D149" s="82"/>
      <c r="E149" s="82"/>
      <c r="F149" s="82"/>
      <c r="G149" s="82"/>
      <c r="H149" s="82"/>
    </row>
    <row r="150" spans="1:8" s="4" customFormat="1" ht="24.75">
      <c r="A150" s="82"/>
      <c r="B150" s="82"/>
      <c r="C150" s="82"/>
      <c r="D150" s="82"/>
      <c r="E150" s="82"/>
      <c r="F150" s="82"/>
      <c r="G150" s="82"/>
      <c r="H150" s="82"/>
    </row>
    <row r="151" spans="1:8" s="4" customFormat="1" ht="24.75">
      <c r="A151" s="82"/>
      <c r="B151" s="82"/>
      <c r="C151" s="82"/>
      <c r="D151" s="82"/>
      <c r="E151" s="82"/>
      <c r="F151" s="82"/>
      <c r="G151" s="82"/>
      <c r="H151" s="82"/>
    </row>
    <row r="152" spans="1:8" s="4" customFormat="1" ht="24.75">
      <c r="A152" s="82"/>
      <c r="B152" s="82"/>
      <c r="C152" s="82"/>
      <c r="D152" s="82"/>
      <c r="E152" s="82"/>
      <c r="F152" s="82"/>
      <c r="G152" s="82"/>
      <c r="H152" s="82"/>
    </row>
    <row r="153" spans="1:8" s="4" customFormat="1" ht="24.75">
      <c r="A153" s="82"/>
      <c r="B153" s="82"/>
      <c r="C153" s="82"/>
      <c r="D153" s="82"/>
      <c r="E153" s="82"/>
      <c r="F153" s="82"/>
      <c r="G153" s="82"/>
      <c r="H153" s="82"/>
    </row>
    <row r="154" spans="1:8" s="4" customFormat="1" ht="24.75">
      <c r="A154" s="82"/>
      <c r="B154" s="82"/>
      <c r="C154" s="82"/>
      <c r="D154" s="82"/>
      <c r="E154" s="82"/>
      <c r="F154" s="82"/>
      <c r="G154" s="82"/>
      <c r="H154" s="82"/>
    </row>
    <row r="155" spans="1:8" s="4" customFormat="1" ht="24.75">
      <c r="A155" s="82"/>
      <c r="B155" s="82"/>
      <c r="C155" s="82"/>
      <c r="D155" s="82"/>
      <c r="E155" s="82"/>
      <c r="F155" s="82"/>
      <c r="G155" s="82"/>
      <c r="H155" s="82"/>
    </row>
    <row r="156" spans="1:7" s="4" customFormat="1" ht="24.75">
      <c r="A156" s="82"/>
      <c r="B156" s="82"/>
      <c r="C156" s="82"/>
      <c r="D156" s="82"/>
      <c r="E156" s="82"/>
      <c r="F156" s="82"/>
      <c r="G156" s="82"/>
    </row>
    <row r="157" spans="1:7" s="4" customFormat="1" ht="24.75">
      <c r="A157" s="82"/>
      <c r="B157" s="82"/>
      <c r="C157" s="82"/>
      <c r="D157" s="82"/>
      <c r="E157" s="82"/>
      <c r="F157" s="82"/>
      <c r="G157" s="82"/>
    </row>
    <row r="158" spans="1:7" s="4" customFormat="1" ht="24.75">
      <c r="A158" s="82"/>
      <c r="B158" s="82"/>
      <c r="C158" s="82"/>
      <c r="D158" s="82"/>
      <c r="E158" s="82"/>
      <c r="F158" s="82"/>
      <c r="G158" s="82"/>
    </row>
    <row r="159" spans="1:7" s="4" customFormat="1" ht="24.75">
      <c r="A159" s="82"/>
      <c r="B159" s="82"/>
      <c r="C159" s="82"/>
      <c r="D159" s="82"/>
      <c r="E159" s="82"/>
      <c r="F159" s="82"/>
      <c r="G159" s="82"/>
    </row>
    <row r="160" spans="1:7" s="4" customFormat="1" ht="24.75">
      <c r="A160" s="82"/>
      <c r="B160" s="82"/>
      <c r="C160" s="82"/>
      <c r="D160" s="82"/>
      <c r="E160" s="82"/>
      <c r="F160" s="82"/>
      <c r="G160" s="82"/>
    </row>
    <row r="161" spans="1:7" s="4" customFormat="1" ht="24.75">
      <c r="A161" s="82"/>
      <c r="B161" s="82"/>
      <c r="C161" s="82"/>
      <c r="D161" s="82"/>
      <c r="E161" s="82"/>
      <c r="F161" s="82"/>
      <c r="G161" s="82"/>
    </row>
    <row r="162" spans="1:7" s="4" customFormat="1" ht="24.75">
      <c r="A162" s="82"/>
      <c r="B162" s="82"/>
      <c r="C162" s="82"/>
      <c r="D162" s="82"/>
      <c r="E162" s="82"/>
      <c r="F162" s="82"/>
      <c r="G162" s="82"/>
    </row>
    <row r="163" spans="1:7" s="4" customFormat="1" ht="24.75">
      <c r="A163" s="82"/>
      <c r="B163" s="82"/>
      <c r="C163" s="82"/>
      <c r="D163" s="82"/>
      <c r="E163" s="82"/>
      <c r="F163" s="82"/>
      <c r="G163" s="82"/>
    </row>
    <row r="164" spans="1:7" s="4" customFormat="1" ht="24.75">
      <c r="A164" s="82"/>
      <c r="B164" s="82"/>
      <c r="C164" s="82"/>
      <c r="D164" s="82"/>
      <c r="E164" s="82"/>
      <c r="F164" s="82"/>
      <c r="G164" s="82"/>
    </row>
    <row r="165" spans="1:7" s="4" customFormat="1" ht="24.75">
      <c r="A165" s="82"/>
      <c r="B165" s="82"/>
      <c r="C165" s="82"/>
      <c r="D165" s="82"/>
      <c r="E165" s="82"/>
      <c r="F165" s="82"/>
      <c r="G165" s="82"/>
    </row>
    <row r="166" spans="1:7" s="4" customFormat="1" ht="24.75">
      <c r="A166" s="82"/>
      <c r="B166" s="82"/>
      <c r="C166" s="82"/>
      <c r="D166" s="82"/>
      <c r="E166" s="82"/>
      <c r="F166" s="82"/>
      <c r="G166" s="82"/>
    </row>
    <row r="167" spans="1:7" s="4" customFormat="1" ht="24.75">
      <c r="A167" s="82"/>
      <c r="B167" s="82"/>
      <c r="C167" s="82"/>
      <c r="D167" s="82"/>
      <c r="E167" s="82"/>
      <c r="F167" s="82"/>
      <c r="G167" s="82"/>
    </row>
    <row r="168" spans="1:7" s="4" customFormat="1" ht="24.75">
      <c r="A168" s="82"/>
      <c r="B168" s="82"/>
      <c r="C168" s="82"/>
      <c r="D168" s="82"/>
      <c r="E168" s="82"/>
      <c r="F168" s="82"/>
      <c r="G168" s="82"/>
    </row>
    <row r="169" spans="1:7" s="4" customFormat="1" ht="24.75">
      <c r="A169" s="82"/>
      <c r="B169" s="82"/>
      <c r="C169" s="82"/>
      <c r="D169" s="82"/>
      <c r="E169" s="82"/>
      <c r="F169" s="82"/>
      <c r="G169" s="82"/>
    </row>
    <row r="170" spans="1:7" s="4" customFormat="1" ht="24.75">
      <c r="A170" s="82"/>
      <c r="B170" s="82"/>
      <c r="C170" s="82"/>
      <c r="D170" s="82"/>
      <c r="E170" s="82"/>
      <c r="F170" s="82"/>
      <c r="G170" s="82"/>
    </row>
    <row r="171" spans="1:7" s="4" customFormat="1" ht="24.75">
      <c r="A171" s="82"/>
      <c r="B171" s="82"/>
      <c r="C171" s="82"/>
      <c r="D171" s="82"/>
      <c r="E171" s="82"/>
      <c r="F171" s="82"/>
      <c r="G171" s="82"/>
    </row>
    <row r="172" spans="1:7" s="4" customFormat="1" ht="24.75">
      <c r="A172" s="82"/>
      <c r="B172" s="82"/>
      <c r="C172" s="82"/>
      <c r="D172" s="82"/>
      <c r="E172" s="82"/>
      <c r="F172" s="82"/>
      <c r="G172" s="82"/>
    </row>
    <row r="173" spans="1:7" s="4" customFormat="1" ht="24.75">
      <c r="A173" s="82"/>
      <c r="B173" s="82"/>
      <c r="C173" s="82"/>
      <c r="D173" s="82"/>
      <c r="E173" s="82"/>
      <c r="F173" s="82"/>
      <c r="G173" s="82"/>
    </row>
    <row r="174" spans="1:7" s="4" customFormat="1" ht="24.75">
      <c r="A174" s="82"/>
      <c r="B174" s="82"/>
      <c r="C174" s="82"/>
      <c r="D174" s="82"/>
      <c r="E174" s="82"/>
      <c r="F174" s="82"/>
      <c r="G174" s="82"/>
    </row>
    <row r="175" spans="1:7" s="4" customFormat="1" ht="24.75">
      <c r="A175" s="82"/>
      <c r="B175" s="82"/>
      <c r="C175" s="82"/>
      <c r="D175" s="82"/>
      <c r="E175" s="82"/>
      <c r="F175" s="82"/>
      <c r="G175" s="82"/>
    </row>
    <row r="176" spans="1:7" s="4" customFormat="1" ht="24.75">
      <c r="A176" s="82"/>
      <c r="B176" s="82"/>
      <c r="C176" s="82"/>
      <c r="D176" s="82"/>
      <c r="E176" s="82"/>
      <c r="F176" s="82"/>
      <c r="G176" s="82"/>
    </row>
    <row r="177" spans="1:7" s="4" customFormat="1" ht="24.75">
      <c r="A177" s="82"/>
      <c r="B177" s="82"/>
      <c r="C177" s="82"/>
      <c r="D177" s="82"/>
      <c r="E177" s="82"/>
      <c r="F177" s="82"/>
      <c r="G177" s="82"/>
    </row>
    <row r="178" spans="1:7" s="4" customFormat="1" ht="24.75">
      <c r="A178" s="82"/>
      <c r="B178" s="82"/>
      <c r="C178" s="82"/>
      <c r="D178" s="82"/>
      <c r="E178" s="82"/>
      <c r="F178" s="82"/>
      <c r="G178" s="82"/>
    </row>
    <row r="179" spans="1:7" s="4" customFormat="1" ht="24.75">
      <c r="A179" s="82"/>
      <c r="B179" s="82"/>
      <c r="C179" s="82"/>
      <c r="D179" s="82"/>
      <c r="E179" s="82"/>
      <c r="F179" s="82"/>
      <c r="G179" s="82"/>
    </row>
    <row r="180" spans="1:7" s="4" customFormat="1" ht="24.75">
      <c r="A180" s="82"/>
      <c r="B180" s="82"/>
      <c r="C180" s="82"/>
      <c r="D180" s="82"/>
      <c r="E180" s="82"/>
      <c r="F180" s="82"/>
      <c r="G180" s="82"/>
    </row>
    <row r="181" spans="1:7" s="4" customFormat="1" ht="24.75">
      <c r="A181" s="82"/>
      <c r="B181" s="82"/>
      <c r="C181" s="82"/>
      <c r="D181" s="82"/>
      <c r="E181" s="82"/>
      <c r="F181" s="82"/>
      <c r="G181" s="82"/>
    </row>
    <row r="182" spans="1:7" s="4" customFormat="1" ht="24.75">
      <c r="A182" s="82"/>
      <c r="B182" s="82"/>
      <c r="C182" s="82"/>
      <c r="D182" s="82"/>
      <c r="E182" s="82"/>
      <c r="F182" s="82"/>
      <c r="G182" s="82"/>
    </row>
    <row r="183" spans="1:7" s="4" customFormat="1" ht="24.75">
      <c r="A183" s="82"/>
      <c r="B183" s="82"/>
      <c r="C183" s="82"/>
      <c r="D183" s="82"/>
      <c r="E183" s="82"/>
      <c r="F183" s="82"/>
      <c r="G183" s="82"/>
    </row>
    <row r="184" spans="1:7" s="4" customFormat="1" ht="24.75">
      <c r="A184" s="82"/>
      <c r="B184" s="82"/>
      <c r="C184" s="82"/>
      <c r="D184" s="82"/>
      <c r="E184" s="82"/>
      <c r="F184" s="82"/>
      <c r="G184" s="82"/>
    </row>
    <row r="185" spans="1:7" s="4" customFormat="1" ht="24.75">
      <c r="A185" s="82"/>
      <c r="B185" s="82"/>
      <c r="C185" s="82"/>
      <c r="D185" s="82"/>
      <c r="E185" s="82"/>
      <c r="F185" s="82"/>
      <c r="G185" s="82"/>
    </row>
    <row r="186" spans="1:7" s="4" customFormat="1" ht="24.75">
      <c r="A186" s="82"/>
      <c r="B186" s="82"/>
      <c r="C186" s="82"/>
      <c r="D186" s="82"/>
      <c r="E186" s="82"/>
      <c r="F186" s="82"/>
      <c r="G186" s="82"/>
    </row>
    <row r="187" spans="1:7" s="4" customFormat="1" ht="24.75">
      <c r="A187" s="82"/>
      <c r="B187" s="82"/>
      <c r="C187" s="82"/>
      <c r="D187" s="82"/>
      <c r="E187" s="82"/>
      <c r="F187" s="82"/>
      <c r="G187" s="82"/>
    </row>
    <row r="188" spans="1:7" s="4" customFormat="1" ht="24.75">
      <c r="A188" s="82"/>
      <c r="B188" s="82"/>
      <c r="C188" s="82"/>
      <c r="D188" s="82"/>
      <c r="E188" s="82"/>
      <c r="F188" s="82"/>
      <c r="G188" s="82"/>
    </row>
    <row r="189" spans="1:7" s="4" customFormat="1" ht="24.75">
      <c r="A189" s="82"/>
      <c r="B189" s="82"/>
      <c r="C189" s="82"/>
      <c r="D189" s="82"/>
      <c r="E189" s="82"/>
      <c r="F189" s="82"/>
      <c r="G189" s="82"/>
    </row>
    <row r="190" spans="1:7" s="4" customFormat="1" ht="24.75">
      <c r="A190" s="82"/>
      <c r="B190" s="82"/>
      <c r="C190" s="82"/>
      <c r="D190" s="82"/>
      <c r="E190" s="82"/>
      <c r="F190" s="82"/>
      <c r="G190" s="82"/>
    </row>
    <row r="191" spans="1:7" s="4" customFormat="1" ht="24.75">
      <c r="A191" s="82"/>
      <c r="B191" s="82"/>
      <c r="C191" s="82"/>
      <c r="D191" s="82"/>
      <c r="E191" s="82"/>
      <c r="F191" s="82"/>
      <c r="G191" s="82"/>
    </row>
    <row r="192" spans="1:7" s="4" customFormat="1" ht="24.75">
      <c r="A192" s="82"/>
      <c r="B192" s="82"/>
      <c r="C192" s="82"/>
      <c r="D192" s="82"/>
      <c r="E192" s="82"/>
      <c r="F192" s="82"/>
      <c r="G192" s="82"/>
    </row>
    <row r="193" spans="1:7" s="4" customFormat="1" ht="24.75">
      <c r="A193" s="82"/>
      <c r="B193" s="82"/>
      <c r="C193" s="82"/>
      <c r="D193" s="82"/>
      <c r="E193" s="82"/>
      <c r="F193" s="82"/>
      <c r="G193" s="82"/>
    </row>
    <row r="194" spans="1:7" s="4" customFormat="1" ht="24.75">
      <c r="A194" s="82"/>
      <c r="B194" s="82"/>
      <c r="C194" s="82"/>
      <c r="D194" s="82"/>
      <c r="E194" s="82"/>
      <c r="F194" s="82"/>
      <c r="G194" s="82"/>
    </row>
    <row r="195" spans="1:7" s="4" customFormat="1" ht="24.75">
      <c r="A195" s="82"/>
      <c r="B195" s="82"/>
      <c r="C195" s="82"/>
      <c r="D195" s="82"/>
      <c r="E195" s="82"/>
      <c r="F195" s="82"/>
      <c r="G195" s="82"/>
    </row>
    <row r="196" spans="1:7" s="4" customFormat="1" ht="24.75">
      <c r="A196" s="82"/>
      <c r="B196" s="82"/>
      <c r="C196" s="82"/>
      <c r="D196" s="82"/>
      <c r="E196" s="82"/>
      <c r="F196" s="82"/>
      <c r="G196" s="82"/>
    </row>
    <row r="197" spans="1:7" s="4" customFormat="1" ht="24.75">
      <c r="A197" s="82"/>
      <c r="B197" s="82"/>
      <c r="C197" s="82"/>
      <c r="D197" s="82"/>
      <c r="E197" s="82"/>
      <c r="F197" s="82"/>
      <c r="G197" s="82"/>
    </row>
    <row r="198" spans="1:7" s="4" customFormat="1" ht="24.75">
      <c r="A198" s="82"/>
      <c r="B198" s="82"/>
      <c r="C198" s="82"/>
      <c r="D198" s="82"/>
      <c r="E198" s="82"/>
      <c r="F198" s="82"/>
      <c r="G198" s="82"/>
    </row>
    <row r="199" spans="1:7" s="4" customFormat="1" ht="24.75">
      <c r="A199" s="82"/>
      <c r="B199" s="82"/>
      <c r="C199" s="82"/>
      <c r="D199" s="82"/>
      <c r="E199" s="82"/>
      <c r="F199" s="82"/>
      <c r="G199" s="82"/>
    </row>
    <row r="200" spans="1:7" s="4" customFormat="1" ht="24.75">
      <c r="A200" s="82"/>
      <c r="B200" s="82"/>
      <c r="C200" s="82"/>
      <c r="D200" s="82"/>
      <c r="E200" s="82"/>
      <c r="F200" s="82"/>
      <c r="G200" s="82"/>
    </row>
    <row r="201" spans="1:7" s="4" customFormat="1" ht="24.75">
      <c r="A201" s="82"/>
      <c r="B201" s="82"/>
      <c r="C201" s="82"/>
      <c r="D201" s="82"/>
      <c r="E201" s="82"/>
      <c r="F201" s="82"/>
      <c r="G201" s="82"/>
    </row>
    <row r="202" spans="1:7" s="4" customFormat="1" ht="24.75">
      <c r="A202" s="82"/>
      <c r="B202" s="82"/>
      <c r="C202" s="82"/>
      <c r="D202" s="82"/>
      <c r="E202" s="82"/>
      <c r="F202" s="82"/>
      <c r="G202" s="82"/>
    </row>
    <row r="203" spans="1:7" s="4" customFormat="1" ht="24.75">
      <c r="A203" s="82"/>
      <c r="B203" s="82"/>
      <c r="C203" s="82"/>
      <c r="D203" s="82"/>
      <c r="E203" s="82"/>
      <c r="F203" s="82"/>
      <c r="G203" s="82"/>
    </row>
    <row r="204" spans="1:7" s="4" customFormat="1" ht="24.75">
      <c r="A204" s="82"/>
      <c r="B204" s="82"/>
      <c r="C204" s="82"/>
      <c r="D204" s="82"/>
      <c r="E204" s="82"/>
      <c r="F204" s="82"/>
      <c r="G204" s="82"/>
    </row>
    <row r="205" spans="1:7" s="4" customFormat="1" ht="24.75">
      <c r="A205" s="82"/>
      <c r="B205" s="82"/>
      <c r="C205" s="82"/>
      <c r="D205" s="82"/>
      <c r="E205" s="82"/>
      <c r="F205" s="82"/>
      <c r="G205" s="82"/>
    </row>
    <row r="206" spans="1:7" s="4" customFormat="1" ht="24.75">
      <c r="A206" s="82"/>
      <c r="B206" s="82"/>
      <c r="C206" s="82"/>
      <c r="D206" s="82"/>
      <c r="E206" s="82"/>
      <c r="F206" s="82"/>
      <c r="G206" s="82"/>
    </row>
    <row r="207" spans="1:7" s="4" customFormat="1" ht="24.75">
      <c r="A207" s="82"/>
      <c r="B207" s="82"/>
      <c r="C207" s="82"/>
      <c r="D207" s="82"/>
      <c r="E207" s="82"/>
      <c r="F207" s="82"/>
      <c r="G207" s="82"/>
    </row>
    <row r="208" spans="1:7" s="4" customFormat="1" ht="24.75">
      <c r="A208" s="82"/>
      <c r="B208" s="82"/>
      <c r="C208" s="82"/>
      <c r="D208" s="82"/>
      <c r="E208" s="82"/>
      <c r="F208" s="82"/>
      <c r="G208" s="82"/>
    </row>
    <row r="209" spans="1:7" s="4" customFormat="1" ht="24.75">
      <c r="A209" s="82"/>
      <c r="B209" s="82"/>
      <c r="C209" s="82"/>
      <c r="D209" s="82"/>
      <c r="E209" s="82"/>
      <c r="F209" s="82"/>
      <c r="G209" s="82"/>
    </row>
    <row r="210" spans="1:7" s="4" customFormat="1" ht="24.75">
      <c r="A210" s="82"/>
      <c r="B210" s="82"/>
      <c r="C210" s="82"/>
      <c r="D210" s="82"/>
      <c r="E210" s="82"/>
      <c r="F210" s="82"/>
      <c r="G210" s="82"/>
    </row>
    <row r="211" spans="1:7" s="4" customFormat="1" ht="24.75">
      <c r="A211" s="82"/>
      <c r="B211" s="82"/>
      <c r="C211" s="82"/>
      <c r="D211" s="82"/>
      <c r="E211" s="82"/>
      <c r="F211" s="82"/>
      <c r="G211" s="82"/>
    </row>
    <row r="212" spans="1:7" s="4" customFormat="1" ht="24.75">
      <c r="A212" s="82"/>
      <c r="B212" s="82"/>
      <c r="C212" s="82"/>
      <c r="D212" s="82"/>
      <c r="E212" s="82"/>
      <c r="F212" s="82"/>
      <c r="G212" s="82"/>
    </row>
    <row r="213" spans="1:7" s="4" customFormat="1" ht="24.75">
      <c r="A213" s="82"/>
      <c r="B213" s="82"/>
      <c r="C213" s="82"/>
      <c r="D213" s="82"/>
      <c r="E213" s="82"/>
      <c r="F213" s="82"/>
      <c r="G213" s="82"/>
    </row>
    <row r="214" spans="1:7" s="4" customFormat="1" ht="24.75">
      <c r="A214" s="82"/>
      <c r="B214" s="82"/>
      <c r="C214" s="82"/>
      <c r="D214" s="82"/>
      <c r="E214" s="82"/>
      <c r="F214" s="82"/>
      <c r="G214" s="82"/>
    </row>
    <row r="215" spans="1:7" s="4" customFormat="1" ht="24.75">
      <c r="A215" s="82"/>
      <c r="B215" s="82"/>
      <c r="C215" s="82"/>
      <c r="D215" s="82"/>
      <c r="E215" s="82"/>
      <c r="F215" s="82"/>
      <c r="G215" s="82"/>
    </row>
    <row r="216" spans="1:7" s="4" customFormat="1" ht="24.75">
      <c r="A216" s="82"/>
      <c r="B216" s="82"/>
      <c r="C216" s="82"/>
      <c r="D216" s="82"/>
      <c r="E216" s="82"/>
      <c r="F216" s="82"/>
      <c r="G216" s="82"/>
    </row>
    <row r="217" spans="1:7" s="4" customFormat="1" ht="24.75">
      <c r="A217" s="82"/>
      <c r="B217" s="82"/>
      <c r="C217" s="82"/>
      <c r="D217" s="82"/>
      <c r="E217" s="82"/>
      <c r="F217" s="82"/>
      <c r="G217" s="82"/>
    </row>
    <row r="218" spans="1:7" s="4" customFormat="1" ht="24.75">
      <c r="A218" s="82"/>
      <c r="B218" s="82"/>
      <c r="C218" s="82"/>
      <c r="D218" s="82"/>
      <c r="E218" s="82"/>
      <c r="F218" s="82"/>
      <c r="G218" s="82"/>
    </row>
    <row r="219" spans="1:7" s="4" customFormat="1" ht="24.75">
      <c r="A219" s="82"/>
      <c r="B219" s="82"/>
      <c r="C219" s="82"/>
      <c r="D219" s="82"/>
      <c r="E219" s="82"/>
      <c r="F219" s="82"/>
      <c r="G219" s="82"/>
    </row>
    <row r="220" spans="1:7" s="4" customFormat="1" ht="24.75">
      <c r="A220" s="82"/>
      <c r="B220" s="82"/>
      <c r="C220" s="82"/>
      <c r="D220" s="82"/>
      <c r="E220" s="82"/>
      <c r="F220" s="82"/>
      <c r="G220" s="82"/>
    </row>
    <row r="221" spans="1:7" s="4" customFormat="1" ht="24.75">
      <c r="A221" s="82"/>
      <c r="B221" s="82"/>
      <c r="C221" s="82"/>
      <c r="D221" s="82"/>
      <c r="E221" s="82"/>
      <c r="F221" s="82"/>
      <c r="G221" s="82"/>
    </row>
    <row r="222" spans="1:7" s="4" customFormat="1" ht="24.75">
      <c r="A222" s="82"/>
      <c r="B222" s="82"/>
      <c r="C222" s="82"/>
      <c r="D222" s="82"/>
      <c r="E222" s="82"/>
      <c r="F222" s="82"/>
      <c r="G222" s="82"/>
    </row>
    <row r="223" spans="1:7" s="4" customFormat="1" ht="24.75">
      <c r="A223" s="82"/>
      <c r="B223" s="82"/>
      <c r="C223" s="82"/>
      <c r="D223" s="82"/>
      <c r="E223" s="82"/>
      <c r="F223" s="82"/>
      <c r="G223" s="82"/>
    </row>
    <row r="224" spans="1:7" s="4" customFormat="1" ht="24.75">
      <c r="A224" s="82"/>
      <c r="B224" s="82"/>
      <c r="C224" s="82"/>
      <c r="D224" s="82"/>
      <c r="E224" s="82"/>
      <c r="F224" s="82"/>
      <c r="G224" s="82"/>
    </row>
    <row r="225" spans="1:7" s="4" customFormat="1" ht="24.75">
      <c r="A225" s="82"/>
      <c r="B225" s="82"/>
      <c r="C225" s="82"/>
      <c r="D225" s="82"/>
      <c r="E225" s="82"/>
      <c r="F225" s="82"/>
      <c r="G225" s="82"/>
    </row>
    <row r="226" spans="1:7" s="4" customFormat="1" ht="24.75">
      <c r="A226" s="82"/>
      <c r="B226" s="82"/>
      <c r="C226" s="82"/>
      <c r="D226" s="82"/>
      <c r="E226" s="82"/>
      <c r="F226" s="82"/>
      <c r="G226" s="82"/>
    </row>
    <row r="227" spans="1:7" s="4" customFormat="1" ht="24.75">
      <c r="A227" s="82"/>
      <c r="B227" s="82"/>
      <c r="C227" s="82"/>
      <c r="D227" s="82"/>
      <c r="E227" s="82"/>
      <c r="F227" s="82"/>
      <c r="G227" s="82"/>
    </row>
    <row r="228" spans="1:7" s="4" customFormat="1" ht="24.75">
      <c r="A228" s="82"/>
      <c r="B228" s="82"/>
      <c r="C228" s="82"/>
      <c r="D228" s="82"/>
      <c r="E228" s="82"/>
      <c r="F228" s="82"/>
      <c r="G228" s="82"/>
    </row>
    <row r="229" spans="1:7" s="4" customFormat="1" ht="24.75">
      <c r="A229" s="82"/>
      <c r="B229" s="82"/>
      <c r="C229" s="82"/>
      <c r="D229" s="82"/>
      <c r="E229" s="82"/>
      <c r="F229" s="82"/>
      <c r="G229" s="82"/>
    </row>
    <row r="230" spans="1:7" s="4" customFormat="1" ht="24.75">
      <c r="A230" s="82"/>
      <c r="B230" s="82"/>
      <c r="C230" s="82"/>
      <c r="D230" s="82"/>
      <c r="E230" s="82"/>
      <c r="F230" s="82"/>
      <c r="G230" s="82"/>
    </row>
    <row r="231" spans="1:7" s="4" customFormat="1" ht="24.75">
      <c r="A231" s="82"/>
      <c r="B231" s="82"/>
      <c r="C231" s="82"/>
      <c r="D231" s="82"/>
      <c r="E231" s="82"/>
      <c r="F231" s="82"/>
      <c r="G231" s="82"/>
    </row>
    <row r="232" spans="1:7" s="4" customFormat="1" ht="24.75">
      <c r="A232" s="82"/>
      <c r="B232" s="82"/>
      <c r="C232" s="82"/>
      <c r="D232" s="82"/>
      <c r="E232" s="82"/>
      <c r="F232" s="82"/>
      <c r="G232" s="82"/>
    </row>
    <row r="233" spans="1:7" s="4" customFormat="1" ht="24.75">
      <c r="A233" s="82"/>
      <c r="B233" s="82"/>
      <c r="C233" s="82"/>
      <c r="D233" s="82"/>
      <c r="E233" s="82"/>
      <c r="F233" s="82"/>
      <c r="G233" s="82"/>
    </row>
    <row r="234" spans="1:7" s="4" customFormat="1" ht="24.75">
      <c r="A234" s="82"/>
      <c r="B234" s="82"/>
      <c r="C234" s="82"/>
      <c r="D234" s="82"/>
      <c r="E234" s="82"/>
      <c r="F234" s="82"/>
      <c r="G234" s="82"/>
    </row>
    <row r="235" spans="1:7" s="4" customFormat="1" ht="24.75">
      <c r="A235" s="82"/>
      <c r="B235" s="82"/>
      <c r="C235" s="82"/>
      <c r="D235" s="82"/>
      <c r="E235" s="82"/>
      <c r="F235" s="82"/>
      <c r="G235" s="82"/>
    </row>
    <row r="236" spans="1:7" s="4" customFormat="1" ht="24.75">
      <c r="A236" s="82"/>
      <c r="B236" s="82"/>
      <c r="C236" s="82"/>
      <c r="D236" s="82"/>
      <c r="E236" s="82"/>
      <c r="F236" s="82"/>
      <c r="G236" s="82"/>
    </row>
    <row r="237" spans="1:7" s="4" customFormat="1" ht="24.75">
      <c r="A237" s="82"/>
      <c r="B237" s="82"/>
      <c r="C237" s="82"/>
      <c r="D237" s="82"/>
      <c r="E237" s="82"/>
      <c r="F237" s="82"/>
      <c r="G237" s="82"/>
    </row>
    <row r="238" spans="1:7" s="4" customFormat="1" ht="24.75">
      <c r="A238" s="82"/>
      <c r="B238" s="82"/>
      <c r="C238" s="82"/>
      <c r="D238" s="82"/>
      <c r="E238" s="82"/>
      <c r="F238" s="82"/>
      <c r="G238" s="82"/>
    </row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4" customFormat="1" ht="13.5"/>
    <row r="2136" s="4" customFormat="1" ht="13.5"/>
    <row r="2137" s="4" customFormat="1" ht="13.5"/>
    <row r="2138" s="4" customFormat="1" ht="13.5"/>
    <row r="2139" s="4" customFormat="1" ht="13.5"/>
    <row r="2140" s="4" customFormat="1" ht="13.5"/>
    <row r="2141" s="4" customFormat="1" ht="13.5"/>
    <row r="2142" s="4" customFormat="1" ht="13.5"/>
    <row r="2143" s="4" customFormat="1" ht="13.5"/>
    <row r="2144" s="4" customFormat="1" ht="13.5"/>
    <row r="2145" s="4" customFormat="1" ht="13.5"/>
    <row r="2146" s="4" customFormat="1" ht="13.5"/>
    <row r="2147" s="4" customFormat="1" ht="13.5"/>
    <row r="2148" s="4" customFormat="1" ht="13.5"/>
    <row r="2149" s="4" customFormat="1" ht="13.5"/>
    <row r="2150" s="4" customFormat="1" ht="13.5"/>
    <row r="2151" s="4" customFormat="1" ht="13.5"/>
    <row r="2152" s="4" customFormat="1" ht="13.5"/>
    <row r="2153" s="4" customFormat="1" ht="13.5"/>
    <row r="2154" s="4" customFormat="1" ht="13.5"/>
    <row r="2155" s="4" customFormat="1" ht="13.5"/>
    <row r="2156" s="4" customFormat="1" ht="13.5"/>
    <row r="2157" s="4" customFormat="1" ht="13.5"/>
    <row r="2158" s="4" customFormat="1" ht="13.5"/>
    <row r="2159" s="4" customFormat="1" ht="13.5"/>
    <row r="2160" s="4" customFormat="1" ht="13.5"/>
    <row r="2161" s="4" customFormat="1" ht="13.5"/>
    <row r="2162" s="4" customFormat="1" ht="13.5"/>
    <row r="2163" s="4" customFormat="1" ht="13.5"/>
    <row r="2164" s="4" customFormat="1" ht="13.5"/>
    <row r="2165" s="4" customFormat="1" ht="13.5"/>
    <row r="2166" s="4" customFormat="1" ht="13.5"/>
    <row r="2167" s="4" customFormat="1" ht="13.5"/>
    <row r="2168" s="4" customFormat="1" ht="13.5"/>
    <row r="2169" s="4" customFormat="1" ht="13.5"/>
    <row r="2170" s="4" customFormat="1" ht="13.5"/>
    <row r="2171" s="4" customFormat="1" ht="13.5"/>
    <row r="2172" s="4" customFormat="1" ht="13.5"/>
    <row r="2173" s="4" customFormat="1" ht="13.5"/>
    <row r="2174" s="4" customFormat="1" ht="13.5"/>
    <row r="2175" s="4" customFormat="1" ht="13.5"/>
    <row r="2176" s="4" customFormat="1" ht="13.5"/>
    <row r="2177" s="4" customFormat="1" ht="13.5"/>
    <row r="2178" s="4" customFormat="1" ht="13.5"/>
    <row r="2179" s="4" customFormat="1" ht="13.5"/>
    <row r="2180" s="4" customFormat="1" ht="13.5"/>
    <row r="2181" s="4" customFormat="1" ht="13.5"/>
    <row r="2182" s="4" customFormat="1" ht="13.5"/>
    <row r="2183" s="4" customFormat="1" ht="13.5"/>
    <row r="2184" s="4" customFormat="1" ht="13.5"/>
    <row r="2185" s="4" customFormat="1" ht="13.5"/>
    <row r="2186" s="4" customFormat="1" ht="13.5"/>
    <row r="2187" s="4" customFormat="1" ht="13.5"/>
    <row r="2188" s="4" customFormat="1" ht="13.5"/>
    <row r="2189" s="4" customFormat="1" ht="13.5"/>
    <row r="2190" s="4" customFormat="1" ht="13.5"/>
    <row r="2191" s="4" customFormat="1" ht="13.5"/>
    <row r="2192" s="4" customFormat="1" ht="13.5"/>
    <row r="2193" s="4" customFormat="1" ht="13.5"/>
    <row r="2194" s="4" customFormat="1" ht="13.5"/>
    <row r="2195" s="4" customFormat="1" ht="13.5"/>
    <row r="2196" s="4" customFormat="1" ht="13.5"/>
    <row r="2197" s="4" customFormat="1" ht="13.5"/>
    <row r="2198" s="4" customFormat="1" ht="13.5"/>
    <row r="2199" s="4" customFormat="1" ht="13.5"/>
    <row r="2200" s="4" customFormat="1" ht="13.5"/>
    <row r="2201" s="4" customFormat="1" ht="13.5"/>
    <row r="2202" s="4" customFormat="1" ht="13.5"/>
    <row r="2203" s="4" customFormat="1" ht="13.5"/>
    <row r="2204" s="4" customFormat="1" ht="13.5"/>
    <row r="2205" s="4" customFormat="1" ht="13.5"/>
    <row r="2206" s="4" customFormat="1" ht="13.5"/>
    <row r="2207" s="4" customFormat="1" ht="13.5"/>
    <row r="2208" s="4" customFormat="1" ht="13.5"/>
    <row r="2209" s="4" customFormat="1" ht="13.5"/>
    <row r="2210" s="4" customFormat="1" ht="13.5"/>
    <row r="2211" s="4" customFormat="1" ht="13.5"/>
    <row r="2212" s="4" customFormat="1" ht="13.5"/>
    <row r="2213" s="4" customFormat="1" ht="13.5"/>
    <row r="2214" s="4" customFormat="1" ht="13.5"/>
    <row r="2215" s="4" customFormat="1" ht="13.5"/>
    <row r="2216" s="4" customFormat="1" ht="13.5"/>
    <row r="2217" s="4" customFormat="1" ht="13.5"/>
    <row r="2218" s="4" customFormat="1" ht="13.5"/>
    <row r="2219" s="4" customFormat="1" ht="13.5"/>
    <row r="2220" s="4" customFormat="1" ht="13.5"/>
    <row r="2221" s="4" customFormat="1" ht="13.5"/>
    <row r="2222" s="4" customFormat="1" ht="13.5"/>
    <row r="2223" s="4" customFormat="1" ht="13.5"/>
    <row r="2224" s="4" customFormat="1" ht="13.5"/>
    <row r="2225" s="4" customFormat="1" ht="13.5"/>
    <row r="2226" s="4" customFormat="1" ht="13.5"/>
    <row r="2227" s="4" customFormat="1" ht="13.5"/>
    <row r="2228" s="4" customFormat="1" ht="13.5"/>
    <row r="2229" s="4" customFormat="1" ht="13.5"/>
    <row r="2230" s="4" customFormat="1" ht="13.5"/>
    <row r="2231" s="4" customFormat="1" ht="13.5"/>
    <row r="2232" s="4" customFormat="1" ht="13.5"/>
    <row r="2233" s="4" customFormat="1" ht="13.5"/>
    <row r="2234" s="4" customFormat="1" ht="13.5"/>
    <row r="2235" s="4" customFormat="1" ht="13.5"/>
    <row r="2236" s="4" customFormat="1" ht="13.5"/>
    <row r="2237" s="4" customFormat="1" ht="13.5"/>
    <row r="2238" s="4" customFormat="1" ht="13.5"/>
    <row r="2239" s="4" customFormat="1" ht="13.5"/>
    <row r="2240" s="4" customFormat="1" ht="13.5"/>
    <row r="2241" s="4" customFormat="1" ht="13.5"/>
    <row r="2242" s="4" customFormat="1" ht="13.5"/>
    <row r="2243" s="4" customFormat="1" ht="13.5"/>
    <row r="2244" s="4" customFormat="1" ht="13.5"/>
    <row r="2245" s="4" customFormat="1" ht="13.5"/>
    <row r="2246" s="4" customFormat="1" ht="13.5"/>
    <row r="2247" s="4" customFormat="1" ht="13.5"/>
    <row r="2248" s="4" customFormat="1" ht="13.5"/>
    <row r="2249" s="4" customFormat="1" ht="13.5"/>
    <row r="2250" s="4" customFormat="1" ht="13.5"/>
    <row r="2251" s="4" customFormat="1" ht="13.5"/>
    <row r="2252" s="4" customFormat="1" ht="13.5"/>
    <row r="2253" s="4" customFormat="1" ht="13.5"/>
    <row r="2254" s="4" customFormat="1" ht="13.5"/>
    <row r="2255" s="4" customFormat="1" ht="13.5"/>
    <row r="2256" s="4" customFormat="1" ht="13.5"/>
    <row r="2257" s="4" customFormat="1" ht="13.5"/>
    <row r="2258" s="4" customFormat="1" ht="13.5"/>
    <row r="2259" s="4" customFormat="1" ht="13.5"/>
    <row r="2260" s="4" customFormat="1" ht="13.5"/>
    <row r="2261" s="4" customFormat="1" ht="13.5"/>
    <row r="2262" s="4" customFormat="1" ht="13.5"/>
    <row r="2263" s="4" customFormat="1" ht="13.5"/>
    <row r="2264" s="4" customFormat="1" ht="13.5"/>
    <row r="2265" s="4" customFormat="1" ht="13.5"/>
    <row r="2266" s="4" customFormat="1" ht="13.5"/>
    <row r="2267" s="4" customFormat="1" ht="13.5"/>
    <row r="2268" s="4" customFormat="1" ht="13.5"/>
    <row r="2269" s="4" customFormat="1" ht="13.5"/>
    <row r="2270" s="4" customFormat="1" ht="13.5"/>
    <row r="2271" s="4" customFormat="1" ht="13.5"/>
    <row r="2272" s="4" customFormat="1" ht="13.5"/>
    <row r="2273" s="4" customFormat="1" ht="13.5"/>
    <row r="2274" s="4" customFormat="1" ht="13.5"/>
    <row r="2275" s="4" customFormat="1" ht="13.5"/>
    <row r="2276" s="4" customFormat="1" ht="13.5"/>
    <row r="2277" s="4" customFormat="1" ht="13.5"/>
    <row r="2278" s="4" customFormat="1" ht="13.5"/>
    <row r="2279" s="4" customFormat="1" ht="13.5"/>
    <row r="2280" s="4" customFormat="1" ht="13.5"/>
    <row r="2281" s="4" customFormat="1" ht="13.5"/>
    <row r="2282" s="4" customFormat="1" ht="13.5"/>
    <row r="2283" s="4" customFormat="1" ht="13.5"/>
    <row r="2284" s="4" customFormat="1" ht="13.5"/>
    <row r="2285" s="4" customFormat="1" ht="13.5"/>
    <row r="2286" s="4" customFormat="1" ht="13.5"/>
    <row r="2287" s="4" customFormat="1" ht="13.5"/>
    <row r="2288" s="4" customFormat="1" ht="13.5"/>
    <row r="2289" s="4" customFormat="1" ht="13.5"/>
    <row r="2290" s="4" customFormat="1" ht="13.5"/>
    <row r="2291" s="4" customFormat="1" ht="13.5"/>
    <row r="2292" s="4" customFormat="1" ht="13.5"/>
    <row r="2293" s="4" customFormat="1" ht="13.5"/>
    <row r="2294" s="4" customFormat="1" ht="13.5"/>
    <row r="2295" s="4" customFormat="1" ht="13.5"/>
    <row r="2296" s="4" customFormat="1" ht="13.5"/>
    <row r="2297" s="4" customFormat="1" ht="13.5"/>
    <row r="2298" s="4" customFormat="1" ht="13.5"/>
    <row r="2299" s="4" customFormat="1" ht="13.5"/>
    <row r="2300" s="4" customFormat="1" ht="13.5"/>
    <row r="2301" s="4" customFormat="1" ht="13.5"/>
    <row r="2302" s="4" customFormat="1" ht="13.5"/>
    <row r="2303" s="4" customFormat="1" ht="13.5"/>
    <row r="2304" s="4" customFormat="1" ht="13.5"/>
    <row r="2305" s="4" customFormat="1" ht="13.5"/>
    <row r="2306" s="4" customFormat="1" ht="13.5"/>
    <row r="2307" s="4" customFormat="1" ht="13.5"/>
    <row r="2308" s="4" customFormat="1" ht="13.5"/>
    <row r="2309" s="4" customFormat="1" ht="13.5"/>
    <row r="2310" s="4" customFormat="1" ht="13.5"/>
    <row r="2311" s="4" customFormat="1" ht="13.5"/>
    <row r="2312" s="4" customFormat="1" ht="13.5"/>
    <row r="2313" s="4" customFormat="1" ht="13.5"/>
    <row r="2314" s="4" customFormat="1" ht="13.5"/>
    <row r="2315" s="4" customFormat="1" ht="13.5"/>
    <row r="2316" s="4" customFormat="1" ht="13.5"/>
    <row r="2317" s="4" customFormat="1" ht="13.5"/>
    <row r="2318" s="4" customFormat="1" ht="13.5"/>
    <row r="2319" s="4" customFormat="1" ht="13.5"/>
    <row r="2320" s="4" customFormat="1" ht="13.5"/>
    <row r="2321" s="4" customFormat="1" ht="13.5"/>
    <row r="2322" s="4" customFormat="1" ht="13.5"/>
    <row r="2323" s="4" customFormat="1" ht="13.5"/>
    <row r="2324" s="4" customFormat="1" ht="13.5"/>
    <row r="2325" s="4" customFormat="1" ht="13.5"/>
    <row r="2326" s="4" customFormat="1" ht="13.5"/>
    <row r="2327" s="4" customFormat="1" ht="13.5"/>
    <row r="2328" s="4" customFormat="1" ht="13.5"/>
    <row r="2329" s="4" customFormat="1" ht="13.5"/>
    <row r="2330" s="4" customFormat="1" ht="13.5"/>
    <row r="2331" s="4" customFormat="1" ht="13.5"/>
    <row r="2332" s="4" customFormat="1" ht="13.5"/>
    <row r="2333" s="4" customFormat="1" ht="13.5"/>
    <row r="2334" s="4" customFormat="1" ht="13.5"/>
    <row r="2335" s="4" customFormat="1" ht="13.5"/>
    <row r="2336" s="4" customFormat="1" ht="13.5"/>
    <row r="2337" s="4" customFormat="1" ht="13.5"/>
    <row r="2338" s="4" customFormat="1" ht="13.5"/>
    <row r="2339" s="4" customFormat="1" ht="13.5"/>
    <row r="2340" s="4" customFormat="1" ht="13.5"/>
    <row r="2341" s="4" customFormat="1" ht="13.5"/>
    <row r="2342" s="4" customFormat="1" ht="13.5"/>
    <row r="2343" s="4" customFormat="1" ht="13.5"/>
    <row r="2344" s="4" customFormat="1" ht="13.5"/>
    <row r="2345" s="4" customFormat="1" ht="13.5"/>
    <row r="2346" s="4" customFormat="1" ht="13.5"/>
    <row r="2347" s="4" customFormat="1" ht="13.5"/>
    <row r="2348" s="4" customFormat="1" ht="13.5"/>
    <row r="2349" s="4" customFormat="1" ht="13.5"/>
    <row r="2350" s="4" customFormat="1" ht="13.5"/>
    <row r="2351" s="4" customFormat="1" ht="13.5"/>
    <row r="2352" s="4" customFormat="1" ht="13.5"/>
    <row r="2353" s="4" customFormat="1" ht="13.5"/>
    <row r="2354" s="4" customFormat="1" ht="13.5"/>
    <row r="2355" s="4" customFormat="1" ht="13.5"/>
    <row r="2356" s="4" customFormat="1" ht="13.5"/>
    <row r="2357" s="4" customFormat="1" ht="13.5"/>
    <row r="2358" s="4" customFormat="1" ht="13.5"/>
    <row r="2359" s="4" customFormat="1" ht="13.5"/>
    <row r="2360" s="4" customFormat="1" ht="13.5"/>
    <row r="2361" s="4" customFormat="1" ht="13.5"/>
    <row r="2362" s="4" customFormat="1" ht="13.5"/>
    <row r="2363" s="4" customFormat="1" ht="13.5"/>
    <row r="2364" s="4" customFormat="1" ht="13.5"/>
    <row r="2365" s="4" customFormat="1" ht="13.5"/>
    <row r="2366" s="4" customFormat="1" ht="13.5"/>
    <row r="2367" s="4" customFormat="1" ht="13.5"/>
    <row r="2368" s="4" customFormat="1" ht="13.5"/>
    <row r="2369" s="4" customFormat="1" ht="13.5"/>
    <row r="2370" s="4" customFormat="1" ht="13.5"/>
    <row r="2371" s="4" customFormat="1" ht="13.5"/>
    <row r="2372" s="4" customFormat="1" ht="13.5"/>
    <row r="2373" s="4" customFormat="1" ht="13.5"/>
    <row r="2374" s="4" customFormat="1" ht="13.5"/>
    <row r="2375" s="4" customFormat="1" ht="13.5"/>
    <row r="2376" s="4" customFormat="1" ht="13.5"/>
    <row r="2377" s="4" customFormat="1" ht="13.5"/>
    <row r="2378" s="4" customFormat="1" ht="13.5"/>
    <row r="2379" s="4" customFormat="1" ht="13.5"/>
    <row r="2380" s="4" customFormat="1" ht="13.5"/>
    <row r="2381" s="4" customFormat="1" ht="13.5"/>
    <row r="2382" s="4" customFormat="1" ht="13.5"/>
    <row r="2383" s="4" customFormat="1" ht="13.5"/>
    <row r="2384" s="4" customFormat="1" ht="13.5"/>
    <row r="2385" s="4" customFormat="1" ht="13.5"/>
    <row r="2386" s="4" customFormat="1" ht="13.5"/>
    <row r="2387" s="4" customFormat="1" ht="13.5"/>
    <row r="2388" s="4" customFormat="1" ht="13.5"/>
    <row r="2389" s="4" customFormat="1" ht="13.5"/>
    <row r="2390" s="4" customFormat="1" ht="13.5"/>
    <row r="2391" s="4" customFormat="1" ht="13.5"/>
    <row r="2392" s="4" customFormat="1" ht="13.5"/>
    <row r="2393" s="4" customFormat="1" ht="13.5"/>
    <row r="2394" s="4" customFormat="1" ht="13.5"/>
    <row r="2395" s="4" customFormat="1" ht="13.5"/>
    <row r="2396" s="4" customFormat="1" ht="13.5"/>
    <row r="2397" s="4" customFormat="1" ht="13.5"/>
    <row r="2398" s="4" customFormat="1" ht="13.5"/>
    <row r="2399" s="4" customFormat="1" ht="13.5"/>
    <row r="2400" s="4" customFormat="1" ht="13.5"/>
    <row r="2401" s="4" customFormat="1" ht="13.5"/>
    <row r="2402" s="4" customFormat="1" ht="13.5"/>
    <row r="2403" s="4" customFormat="1" ht="13.5"/>
    <row r="2404" s="4" customFormat="1" ht="13.5"/>
    <row r="2405" s="4" customFormat="1" ht="13.5"/>
    <row r="2406" s="4" customFormat="1" ht="13.5"/>
    <row r="2407" s="4" customFormat="1" ht="13.5"/>
    <row r="2408" s="4" customFormat="1" ht="13.5"/>
    <row r="2409" s="4" customFormat="1" ht="13.5"/>
    <row r="2410" s="4" customFormat="1" ht="13.5"/>
    <row r="2411" s="4" customFormat="1" ht="13.5"/>
    <row r="2412" s="4" customFormat="1" ht="13.5"/>
    <row r="2413" s="4" customFormat="1" ht="13.5"/>
    <row r="2414" s="4" customFormat="1" ht="13.5"/>
    <row r="2415" s="4" customFormat="1" ht="13.5"/>
    <row r="2416" s="4" customFormat="1" ht="13.5"/>
    <row r="2417" s="4" customFormat="1" ht="13.5"/>
    <row r="2418" s="4" customFormat="1" ht="13.5"/>
    <row r="2419" s="4" customFormat="1" ht="13.5"/>
    <row r="2420" s="4" customFormat="1" ht="13.5"/>
    <row r="2421" s="4" customFormat="1" ht="13.5"/>
    <row r="2422" s="4" customFormat="1" ht="13.5"/>
    <row r="2423" s="4" customFormat="1" ht="13.5"/>
    <row r="2424" s="4" customFormat="1" ht="13.5"/>
    <row r="2425" s="4" customFormat="1" ht="13.5"/>
    <row r="2426" s="4" customFormat="1" ht="13.5"/>
    <row r="2427" s="4" customFormat="1" ht="13.5"/>
    <row r="2428" s="4" customFormat="1" ht="13.5"/>
    <row r="2429" s="4" customFormat="1" ht="13.5"/>
    <row r="2430" s="4" customFormat="1" ht="13.5"/>
    <row r="2431" s="4" customFormat="1" ht="13.5"/>
    <row r="2432" s="4" customFormat="1" ht="13.5"/>
    <row r="2433" s="4" customFormat="1" ht="13.5"/>
    <row r="2434" s="4" customFormat="1" ht="13.5"/>
    <row r="2435" s="4" customFormat="1" ht="13.5"/>
    <row r="2436" s="4" customFormat="1" ht="13.5"/>
    <row r="2437" s="4" customFormat="1" ht="13.5"/>
    <row r="2438" s="4" customFormat="1" ht="13.5"/>
    <row r="2439" s="4" customFormat="1" ht="13.5"/>
    <row r="2440" s="4" customFormat="1" ht="13.5"/>
    <row r="2441" s="4" customFormat="1" ht="13.5"/>
    <row r="2442" s="4" customFormat="1" ht="13.5"/>
    <row r="2443" s="4" customFormat="1" ht="13.5"/>
    <row r="2444" s="4" customFormat="1" ht="13.5"/>
    <row r="2445" s="4" customFormat="1" ht="13.5"/>
    <row r="2446" s="4" customFormat="1" ht="13.5"/>
    <row r="2447" s="4" customFormat="1" ht="13.5"/>
    <row r="2448" s="4" customFormat="1" ht="13.5"/>
    <row r="2449" s="4" customFormat="1" ht="13.5"/>
    <row r="2450" s="4" customFormat="1" ht="13.5"/>
    <row r="2451" s="4" customFormat="1" ht="13.5"/>
    <row r="2452" s="4" customFormat="1" ht="13.5"/>
    <row r="2453" s="4" customFormat="1" ht="13.5"/>
    <row r="2454" s="4" customFormat="1" ht="13.5"/>
    <row r="2455" s="4" customFormat="1" ht="13.5"/>
    <row r="2456" s="4" customFormat="1" ht="13.5"/>
    <row r="2457" s="4" customFormat="1" ht="13.5"/>
    <row r="2458" s="4" customFormat="1" ht="13.5"/>
    <row r="2459" s="4" customFormat="1" ht="13.5"/>
    <row r="2460" s="4" customFormat="1" ht="13.5"/>
    <row r="2461" s="4" customFormat="1" ht="13.5"/>
    <row r="2462" s="4" customFormat="1" ht="13.5"/>
    <row r="2463" s="4" customFormat="1" ht="13.5"/>
    <row r="2464" s="4" customFormat="1" ht="13.5"/>
    <row r="2465" s="4" customFormat="1" ht="13.5"/>
    <row r="2466" s="4" customFormat="1" ht="13.5"/>
    <row r="2467" s="4" customFormat="1" ht="13.5"/>
    <row r="2468" s="4" customFormat="1" ht="13.5"/>
    <row r="2469" s="4" customFormat="1" ht="13.5"/>
    <row r="2470" s="4" customFormat="1" ht="13.5"/>
    <row r="2471" s="4" customFormat="1" ht="13.5"/>
    <row r="2472" s="4" customFormat="1" ht="13.5"/>
    <row r="2473" s="4" customFormat="1" ht="13.5"/>
    <row r="2474" s="4" customFormat="1" ht="13.5"/>
    <row r="2475" s="4" customFormat="1" ht="13.5"/>
    <row r="2476" s="4" customFormat="1" ht="13.5"/>
    <row r="2477" s="4" customFormat="1" ht="13.5"/>
    <row r="2478" s="4" customFormat="1" ht="13.5"/>
    <row r="2479" s="4" customFormat="1" ht="13.5"/>
    <row r="2480" s="4" customFormat="1" ht="13.5"/>
    <row r="2481" s="4" customFormat="1" ht="13.5"/>
    <row r="2482" s="4" customFormat="1" ht="13.5"/>
    <row r="2483" s="4" customFormat="1" ht="13.5"/>
    <row r="2484" s="4" customFormat="1" ht="13.5"/>
    <row r="2485" s="4" customFormat="1" ht="13.5"/>
    <row r="2486" s="4" customFormat="1" ht="13.5"/>
    <row r="2487" s="4" customFormat="1" ht="13.5"/>
    <row r="2488" s="4" customFormat="1" ht="13.5"/>
    <row r="2489" s="4" customFormat="1" ht="13.5"/>
    <row r="2490" s="4" customFormat="1" ht="13.5"/>
    <row r="2491" s="4" customFormat="1" ht="13.5"/>
    <row r="2492" s="4" customFormat="1" ht="13.5"/>
    <row r="2493" s="4" customFormat="1" ht="13.5"/>
    <row r="2494" s="4" customFormat="1" ht="13.5"/>
    <row r="2495" s="4" customFormat="1" ht="13.5"/>
    <row r="2496" s="4" customFormat="1" ht="13.5"/>
    <row r="2497" s="4" customFormat="1" ht="13.5"/>
    <row r="2498" s="4" customFormat="1" ht="13.5"/>
    <row r="2499" s="4" customFormat="1" ht="13.5"/>
    <row r="2500" s="4" customFormat="1" ht="13.5"/>
    <row r="2501" s="4" customFormat="1" ht="13.5"/>
    <row r="2502" s="4" customFormat="1" ht="13.5"/>
    <row r="2503" s="4" customFormat="1" ht="13.5"/>
    <row r="2504" s="4" customFormat="1" ht="13.5"/>
    <row r="2505" s="4" customFormat="1" ht="13.5"/>
    <row r="2506" s="4" customFormat="1" ht="13.5"/>
    <row r="2507" s="4" customFormat="1" ht="13.5"/>
    <row r="2508" s="4" customFormat="1" ht="13.5"/>
    <row r="2509" s="4" customFormat="1" ht="13.5"/>
    <row r="2510" s="4" customFormat="1" ht="13.5"/>
    <row r="2511" s="4" customFormat="1" ht="13.5"/>
    <row r="2512" s="4" customFormat="1" ht="13.5"/>
    <row r="2513" s="4" customFormat="1" ht="13.5"/>
    <row r="2514" s="4" customFormat="1" ht="13.5"/>
    <row r="2515" s="4" customFormat="1" ht="13.5"/>
    <row r="2516" s="4" customFormat="1" ht="13.5"/>
    <row r="2517" s="4" customFormat="1" ht="13.5"/>
    <row r="2518" s="4" customFormat="1" ht="13.5"/>
    <row r="2519" s="4" customFormat="1" ht="13.5"/>
    <row r="2520" s="4" customFormat="1" ht="13.5"/>
    <row r="2521" s="4" customFormat="1" ht="13.5"/>
    <row r="2522" s="4" customFormat="1" ht="13.5"/>
    <row r="2523" s="4" customFormat="1" ht="13.5"/>
    <row r="2524" s="4" customFormat="1" ht="13.5"/>
    <row r="2525" s="4" customFormat="1" ht="13.5"/>
    <row r="2526" s="4" customFormat="1" ht="13.5"/>
    <row r="2527" s="4" customFormat="1" ht="13.5"/>
    <row r="2528" s="4" customFormat="1" ht="13.5"/>
    <row r="2529" s="4" customFormat="1" ht="13.5"/>
    <row r="2530" s="4" customFormat="1" ht="13.5"/>
    <row r="2531" s="4" customFormat="1" ht="13.5"/>
    <row r="2532" s="4" customFormat="1" ht="13.5"/>
    <row r="2533" s="4" customFormat="1" ht="13.5"/>
    <row r="2534" s="4" customFormat="1" ht="13.5"/>
    <row r="2535" s="4" customFormat="1" ht="13.5"/>
    <row r="2536" s="4" customFormat="1" ht="13.5"/>
    <row r="2537" s="4" customFormat="1" ht="13.5"/>
    <row r="2538" s="4" customFormat="1" ht="13.5"/>
    <row r="2539" s="4" customFormat="1" ht="13.5"/>
    <row r="2540" s="4" customFormat="1" ht="13.5"/>
    <row r="2541" s="4" customFormat="1" ht="13.5"/>
    <row r="2542" s="4" customFormat="1" ht="13.5"/>
    <row r="2543" s="4" customFormat="1" ht="13.5"/>
    <row r="2544" s="4" customFormat="1" ht="13.5"/>
    <row r="2545" s="4" customFormat="1" ht="13.5"/>
    <row r="2546" s="4" customFormat="1" ht="13.5"/>
    <row r="2547" s="4" customFormat="1" ht="13.5"/>
    <row r="2548" s="4" customFormat="1" ht="13.5"/>
    <row r="2549" s="4" customFormat="1" ht="13.5"/>
    <row r="2550" s="4" customFormat="1" ht="13.5"/>
    <row r="2551" s="4" customFormat="1" ht="13.5"/>
    <row r="2552" s="4" customFormat="1" ht="13.5"/>
    <row r="2553" s="4" customFormat="1" ht="13.5"/>
    <row r="2554" s="4" customFormat="1" ht="13.5"/>
    <row r="2555" s="4" customFormat="1" ht="13.5"/>
    <row r="2556" s="4" customFormat="1" ht="13.5"/>
    <row r="2557" s="4" customFormat="1" ht="13.5"/>
    <row r="2558" s="4" customFormat="1" ht="13.5"/>
    <row r="2559" s="4" customFormat="1" ht="13.5"/>
    <row r="2560" s="4" customFormat="1" ht="13.5"/>
    <row r="2561" s="4" customFormat="1" ht="13.5"/>
    <row r="2562" s="4" customFormat="1" ht="13.5"/>
    <row r="2563" s="4" customFormat="1" ht="13.5"/>
    <row r="2564" s="4" customFormat="1" ht="13.5"/>
    <row r="2565" s="4" customFormat="1" ht="13.5"/>
    <row r="2566" s="4" customFormat="1" ht="13.5"/>
    <row r="2567" s="4" customFormat="1" ht="13.5"/>
    <row r="2568" s="4" customFormat="1" ht="13.5"/>
    <row r="2569" s="4" customFormat="1" ht="13.5"/>
    <row r="2570" s="4" customFormat="1" ht="13.5"/>
    <row r="2571" s="4" customFormat="1" ht="13.5"/>
    <row r="2572" s="4" customFormat="1" ht="13.5"/>
    <row r="2573" s="4" customFormat="1" ht="13.5"/>
    <row r="2574" s="4" customFormat="1" ht="13.5"/>
    <row r="2575" s="4" customFormat="1" ht="13.5"/>
    <row r="2576" s="4" customFormat="1" ht="13.5"/>
    <row r="2577" s="4" customFormat="1" ht="13.5"/>
    <row r="2578" s="4" customFormat="1" ht="13.5"/>
    <row r="2579" s="4" customFormat="1" ht="13.5"/>
    <row r="2580" s="4" customFormat="1" ht="13.5"/>
    <row r="2581" s="4" customFormat="1" ht="13.5"/>
    <row r="2582" s="4" customFormat="1" ht="13.5"/>
    <row r="2583" s="4" customFormat="1" ht="13.5"/>
    <row r="2584" s="4" customFormat="1" ht="13.5"/>
    <row r="2585" s="4" customFormat="1" ht="13.5"/>
    <row r="2586" s="4" customFormat="1" ht="13.5"/>
    <row r="2587" s="4" customFormat="1" ht="13.5"/>
    <row r="2588" s="4" customFormat="1" ht="13.5"/>
    <row r="2589" s="4" customFormat="1" ht="13.5"/>
    <row r="2590" s="4" customFormat="1" ht="13.5"/>
    <row r="2591" s="4" customFormat="1" ht="13.5"/>
    <row r="2592" s="4" customFormat="1" ht="13.5"/>
    <row r="2593" s="4" customFormat="1" ht="13.5"/>
    <row r="2594" s="4" customFormat="1" ht="13.5"/>
    <row r="2595" s="4" customFormat="1" ht="13.5"/>
    <row r="2596" s="4" customFormat="1" ht="13.5"/>
    <row r="2597" s="4" customFormat="1" ht="13.5"/>
    <row r="2598" s="4" customFormat="1" ht="13.5"/>
    <row r="2599" s="4" customFormat="1" ht="13.5"/>
    <row r="2600" s="4" customFormat="1" ht="13.5"/>
    <row r="2601" s="4" customFormat="1" ht="13.5"/>
    <row r="2602" s="4" customFormat="1" ht="13.5"/>
    <row r="2603" s="4" customFormat="1" ht="13.5"/>
    <row r="2604" s="4" customFormat="1" ht="13.5"/>
    <row r="2605" s="4" customFormat="1" ht="13.5"/>
    <row r="2606" s="4" customFormat="1" ht="13.5"/>
    <row r="2607" s="4" customFormat="1" ht="13.5"/>
    <row r="2608" s="4" customFormat="1" ht="13.5"/>
    <row r="2609" s="4" customFormat="1" ht="13.5"/>
    <row r="2610" s="4" customFormat="1" ht="13.5"/>
    <row r="2611" s="4" customFormat="1" ht="13.5"/>
    <row r="2612" s="4" customFormat="1" ht="13.5"/>
    <row r="2613" s="4" customFormat="1" ht="13.5"/>
    <row r="2614" s="4" customFormat="1" ht="13.5"/>
    <row r="2615" s="4" customFormat="1" ht="13.5"/>
    <row r="2616" s="4" customFormat="1" ht="13.5"/>
    <row r="2617" s="4" customFormat="1" ht="13.5"/>
    <row r="2618" s="4" customFormat="1" ht="13.5"/>
    <row r="2619" s="4" customFormat="1" ht="13.5"/>
    <row r="2620" s="4" customFormat="1" ht="13.5"/>
    <row r="2621" s="4" customFormat="1" ht="13.5"/>
    <row r="2622" s="4" customFormat="1" ht="13.5"/>
    <row r="2623" s="4" customFormat="1" ht="13.5"/>
    <row r="2624" s="4" customFormat="1" ht="13.5"/>
    <row r="2625" s="4" customFormat="1" ht="13.5"/>
    <row r="2626" s="4" customFormat="1" ht="13.5"/>
    <row r="2627" s="4" customFormat="1" ht="13.5"/>
    <row r="2628" s="4" customFormat="1" ht="13.5"/>
    <row r="2629" s="4" customFormat="1" ht="13.5"/>
    <row r="2630" s="4" customFormat="1" ht="13.5"/>
    <row r="2631" s="4" customFormat="1" ht="13.5"/>
    <row r="2632" s="4" customFormat="1" ht="13.5"/>
    <row r="2633" s="4" customFormat="1" ht="13.5"/>
    <row r="2634" s="4" customFormat="1" ht="13.5"/>
    <row r="2635" s="4" customFormat="1" ht="13.5"/>
    <row r="2636" s="4" customFormat="1" ht="13.5"/>
    <row r="2637" s="4" customFormat="1" ht="13.5"/>
    <row r="2638" s="4" customFormat="1" ht="13.5"/>
    <row r="2639" s="4" customFormat="1" ht="13.5"/>
    <row r="2640" s="4" customFormat="1" ht="13.5"/>
    <row r="2641" s="4" customFormat="1" ht="13.5"/>
    <row r="2642" s="4" customFormat="1" ht="13.5"/>
    <row r="2643" s="4" customFormat="1" ht="13.5"/>
    <row r="2644" s="4" customFormat="1" ht="13.5"/>
    <row r="2645" s="4" customFormat="1" ht="13.5"/>
    <row r="2646" s="4" customFormat="1" ht="13.5"/>
    <row r="2647" s="4" customFormat="1" ht="13.5"/>
    <row r="2648" s="4" customFormat="1" ht="13.5"/>
    <row r="2649" s="4" customFormat="1" ht="13.5"/>
    <row r="2650" s="4" customFormat="1" ht="13.5"/>
    <row r="2651" s="4" customFormat="1" ht="13.5"/>
    <row r="2652" s="4" customFormat="1" ht="13.5"/>
    <row r="2653" s="4" customFormat="1" ht="13.5"/>
    <row r="2654" s="4" customFormat="1" ht="13.5"/>
    <row r="2655" s="4" customFormat="1" ht="13.5"/>
    <row r="2656" s="4" customFormat="1" ht="13.5"/>
    <row r="2657" s="4" customFormat="1" ht="13.5"/>
    <row r="2658" s="4" customFormat="1" ht="13.5"/>
    <row r="2659" s="4" customFormat="1" ht="13.5"/>
    <row r="2660" s="4" customFormat="1" ht="13.5"/>
    <row r="2661" s="4" customFormat="1" ht="13.5"/>
    <row r="2662" s="4" customFormat="1" ht="13.5"/>
    <row r="2663" s="4" customFormat="1" ht="13.5"/>
    <row r="2664" s="4" customFormat="1" ht="13.5"/>
    <row r="2665" s="4" customFormat="1" ht="13.5"/>
    <row r="2666" s="4" customFormat="1" ht="13.5"/>
    <row r="2667" s="4" customFormat="1" ht="13.5"/>
    <row r="2668" s="4" customFormat="1" ht="13.5"/>
    <row r="2669" s="4" customFormat="1" ht="13.5"/>
    <row r="2670" s="4" customFormat="1" ht="13.5"/>
    <row r="2671" s="4" customFormat="1" ht="13.5"/>
    <row r="2672" s="4" customFormat="1" ht="13.5"/>
    <row r="2673" s="4" customFormat="1" ht="13.5"/>
    <row r="2674" s="4" customFormat="1" ht="13.5"/>
    <row r="2675" s="4" customFormat="1" ht="13.5"/>
    <row r="2676" s="4" customFormat="1" ht="13.5"/>
    <row r="2677" s="4" customFormat="1" ht="13.5"/>
    <row r="2678" s="4" customFormat="1" ht="13.5"/>
    <row r="2679" s="4" customFormat="1" ht="13.5"/>
    <row r="2680" s="4" customFormat="1" ht="13.5"/>
    <row r="2681" s="4" customFormat="1" ht="13.5"/>
    <row r="2682" s="4" customFormat="1" ht="13.5"/>
    <row r="2683" s="4" customFormat="1" ht="13.5"/>
    <row r="2684" s="4" customFormat="1" ht="13.5"/>
    <row r="2685" s="4" customFormat="1" ht="13.5"/>
    <row r="2686" s="4" customFormat="1" ht="13.5"/>
    <row r="2687" s="4" customFormat="1" ht="13.5"/>
    <row r="2688" s="4" customFormat="1" ht="13.5"/>
    <row r="2689" s="4" customFormat="1" ht="13.5"/>
    <row r="2690" s="4" customFormat="1" ht="13.5"/>
    <row r="2691" s="4" customFormat="1" ht="13.5"/>
    <row r="2692" s="4" customFormat="1" ht="13.5"/>
    <row r="2693" s="4" customFormat="1" ht="13.5"/>
    <row r="2694" s="4" customFormat="1" ht="13.5"/>
    <row r="2695" s="4" customFormat="1" ht="13.5"/>
    <row r="2696" s="4" customFormat="1" ht="13.5"/>
    <row r="2697" s="4" customFormat="1" ht="13.5"/>
    <row r="2698" s="4" customFormat="1" ht="13.5"/>
    <row r="2699" s="4" customFormat="1" ht="13.5"/>
    <row r="2700" s="4" customFormat="1" ht="13.5"/>
    <row r="2701" s="4" customFormat="1" ht="13.5"/>
    <row r="2702" s="4" customFormat="1" ht="13.5"/>
    <row r="2703" s="4" customFormat="1" ht="13.5"/>
    <row r="2704" s="4" customFormat="1" ht="13.5"/>
    <row r="2705" s="4" customFormat="1" ht="13.5"/>
    <row r="2706" s="4" customFormat="1" ht="13.5"/>
    <row r="2707" s="4" customFormat="1" ht="13.5"/>
    <row r="2708" s="4" customFormat="1" ht="13.5"/>
    <row r="2709" s="4" customFormat="1" ht="13.5"/>
    <row r="2710" s="4" customFormat="1" ht="13.5"/>
    <row r="2711" s="4" customFormat="1" ht="13.5"/>
    <row r="2712" s="4" customFormat="1" ht="13.5"/>
    <row r="2713" s="4" customFormat="1" ht="13.5"/>
    <row r="2714" s="4" customFormat="1" ht="13.5"/>
    <row r="2715" s="4" customFormat="1" ht="13.5"/>
    <row r="2716" s="4" customFormat="1" ht="13.5"/>
    <row r="2717" s="4" customFormat="1" ht="13.5"/>
    <row r="2718" s="4" customFormat="1" ht="13.5"/>
    <row r="2719" s="4" customFormat="1" ht="13.5"/>
    <row r="2720" s="4" customFormat="1" ht="13.5"/>
    <row r="2721" s="4" customFormat="1" ht="13.5"/>
    <row r="2722" s="4" customFormat="1" ht="13.5"/>
    <row r="2723" s="4" customFormat="1" ht="13.5"/>
    <row r="2724" s="4" customFormat="1" ht="13.5"/>
    <row r="2725" s="4" customFormat="1" ht="13.5"/>
    <row r="2726" s="4" customFormat="1" ht="13.5"/>
    <row r="2727" s="4" customFormat="1" ht="13.5"/>
    <row r="2728" s="4" customFormat="1" ht="13.5"/>
    <row r="2729" s="4" customFormat="1" ht="13.5"/>
    <row r="2730" s="4" customFormat="1" ht="13.5"/>
    <row r="2731" s="4" customFormat="1" ht="13.5"/>
    <row r="2732" s="4" customFormat="1" ht="13.5"/>
    <row r="2733" s="4" customFormat="1" ht="13.5"/>
    <row r="2734" s="4" customFormat="1" ht="13.5"/>
    <row r="2735" s="4" customFormat="1" ht="13.5"/>
    <row r="2736" s="4" customFormat="1" ht="13.5"/>
    <row r="2737" s="4" customFormat="1" ht="13.5"/>
    <row r="2738" s="4" customFormat="1" ht="13.5"/>
    <row r="2739" s="4" customFormat="1" ht="13.5"/>
    <row r="2740" s="4" customFormat="1" ht="13.5"/>
    <row r="2741" s="4" customFormat="1" ht="13.5"/>
    <row r="2742" s="4" customFormat="1" ht="13.5"/>
    <row r="2743" s="4" customFormat="1" ht="13.5"/>
    <row r="2744" s="4" customFormat="1" ht="13.5"/>
    <row r="2745" s="4" customFormat="1" ht="13.5"/>
    <row r="2746" s="4" customFormat="1" ht="13.5"/>
    <row r="2747" s="4" customFormat="1" ht="13.5"/>
    <row r="2748" s="4" customFormat="1" ht="13.5"/>
    <row r="2749" s="4" customFormat="1" ht="13.5"/>
    <row r="2750" s="4" customFormat="1" ht="13.5"/>
    <row r="2751" s="4" customFormat="1" ht="13.5"/>
    <row r="2752" s="4" customFormat="1" ht="13.5"/>
    <row r="2753" s="4" customFormat="1" ht="13.5"/>
    <row r="2754" s="4" customFormat="1" ht="13.5"/>
    <row r="2755" s="4" customFormat="1" ht="13.5"/>
    <row r="2756" s="4" customFormat="1" ht="13.5"/>
    <row r="2757" s="4" customFormat="1" ht="13.5"/>
    <row r="2758" s="4" customFormat="1" ht="13.5"/>
    <row r="2759" s="4" customFormat="1" ht="13.5"/>
    <row r="2760" s="4" customFormat="1" ht="13.5"/>
    <row r="2761" s="4" customFormat="1" ht="13.5"/>
    <row r="2762" s="4" customFormat="1" ht="13.5"/>
    <row r="2763" s="4" customFormat="1" ht="13.5"/>
    <row r="2764" s="4" customFormat="1" ht="13.5"/>
    <row r="2765" s="4" customFormat="1" ht="13.5"/>
    <row r="2766" s="4" customFormat="1" ht="13.5"/>
    <row r="2767" s="4" customFormat="1" ht="13.5"/>
    <row r="2768" s="4" customFormat="1" ht="13.5"/>
    <row r="2769" s="4" customFormat="1" ht="13.5"/>
    <row r="2770" s="4" customFormat="1" ht="13.5"/>
    <row r="2771" s="4" customFormat="1" ht="13.5"/>
    <row r="2772" s="4" customFormat="1" ht="13.5"/>
    <row r="2773" s="4" customFormat="1" ht="13.5"/>
    <row r="2774" s="4" customFormat="1" ht="13.5"/>
    <row r="2775" s="4" customFormat="1" ht="13.5"/>
    <row r="2776" s="4" customFormat="1" ht="13.5"/>
    <row r="2777" s="4" customFormat="1" ht="13.5"/>
    <row r="2778" s="4" customFormat="1" ht="13.5"/>
    <row r="2779" s="4" customFormat="1" ht="13.5"/>
    <row r="2780" s="4" customFormat="1" ht="13.5"/>
    <row r="2781" s="4" customFormat="1" ht="13.5"/>
    <row r="2782" s="4" customFormat="1" ht="13.5"/>
    <row r="2783" s="4" customFormat="1" ht="13.5"/>
    <row r="2784" s="4" customFormat="1" ht="13.5"/>
    <row r="2785" s="4" customFormat="1" ht="13.5"/>
    <row r="2786" s="4" customFormat="1" ht="13.5"/>
    <row r="2787" s="4" customFormat="1" ht="13.5"/>
    <row r="2788" s="4" customFormat="1" ht="13.5"/>
    <row r="2789" s="4" customFormat="1" ht="13.5"/>
    <row r="2790" s="4" customFormat="1" ht="13.5"/>
    <row r="2791" s="4" customFormat="1" ht="13.5"/>
    <row r="2792" s="4" customFormat="1" ht="13.5"/>
    <row r="2793" s="4" customFormat="1" ht="13.5"/>
    <row r="2794" s="4" customFormat="1" ht="13.5"/>
    <row r="2795" s="4" customFormat="1" ht="13.5"/>
    <row r="2796" s="4" customFormat="1" ht="13.5"/>
    <row r="2797" s="4" customFormat="1" ht="13.5"/>
    <row r="2798" s="4" customFormat="1" ht="13.5"/>
    <row r="2799" s="4" customFormat="1" ht="13.5"/>
    <row r="2800" s="4" customFormat="1" ht="13.5"/>
    <row r="2801" s="4" customFormat="1" ht="13.5"/>
    <row r="2802" s="4" customFormat="1" ht="13.5"/>
    <row r="2803" s="4" customFormat="1" ht="13.5"/>
    <row r="2804" s="4" customFormat="1" ht="13.5"/>
    <row r="2805" s="4" customFormat="1" ht="13.5"/>
    <row r="2806" s="4" customFormat="1" ht="13.5"/>
    <row r="2807" s="4" customFormat="1" ht="13.5"/>
    <row r="2808" s="4" customFormat="1" ht="13.5"/>
    <row r="2809" s="4" customFormat="1" ht="13.5"/>
    <row r="2810" s="4" customFormat="1" ht="13.5"/>
    <row r="2811" s="4" customFormat="1" ht="13.5"/>
    <row r="2812" s="4" customFormat="1" ht="13.5"/>
    <row r="2813" s="4" customFormat="1" ht="13.5"/>
    <row r="2814" s="4" customFormat="1" ht="13.5"/>
    <row r="2815" s="4" customFormat="1" ht="13.5"/>
    <row r="2816" s="4" customFormat="1" ht="13.5"/>
    <row r="2817" s="4" customFormat="1" ht="13.5"/>
    <row r="2818" s="4" customFormat="1" ht="13.5"/>
    <row r="2819" s="4" customFormat="1" ht="13.5"/>
    <row r="2820" s="4" customFormat="1" ht="13.5"/>
    <row r="2821" s="4" customFormat="1" ht="13.5"/>
    <row r="2822" s="4" customFormat="1" ht="13.5"/>
    <row r="2823" s="4" customFormat="1" ht="13.5"/>
    <row r="2824" s="4" customFormat="1" ht="13.5"/>
    <row r="2825" s="4" customFormat="1" ht="13.5"/>
    <row r="2826" s="4" customFormat="1" ht="13.5"/>
    <row r="2827" s="4" customFormat="1" ht="13.5"/>
    <row r="2828" s="4" customFormat="1" ht="13.5"/>
    <row r="2829" s="4" customFormat="1" ht="13.5"/>
    <row r="2830" s="4" customFormat="1" ht="13.5"/>
    <row r="2831" s="4" customFormat="1" ht="13.5"/>
    <row r="2832" s="4" customFormat="1" ht="13.5"/>
    <row r="2833" s="4" customFormat="1" ht="13.5"/>
    <row r="2834" s="4" customFormat="1" ht="13.5"/>
    <row r="2835" s="4" customFormat="1" ht="13.5"/>
    <row r="2836" s="4" customFormat="1" ht="13.5"/>
    <row r="2837" s="4" customFormat="1" ht="13.5"/>
    <row r="2838" s="4" customFormat="1" ht="13.5"/>
    <row r="2839" s="4" customFormat="1" ht="13.5"/>
    <row r="2840" s="4" customFormat="1" ht="13.5"/>
    <row r="2841" s="4" customFormat="1" ht="13.5"/>
    <row r="2842" s="4" customFormat="1" ht="13.5"/>
    <row r="2843" s="4" customFormat="1" ht="13.5"/>
    <row r="2844" s="4" customFormat="1" ht="13.5"/>
    <row r="2845" s="4" customFormat="1" ht="13.5"/>
    <row r="2846" s="4" customFormat="1" ht="13.5"/>
    <row r="2847" s="4" customFormat="1" ht="13.5"/>
    <row r="2848" s="4" customFormat="1" ht="13.5"/>
    <row r="2849" s="4" customFormat="1" ht="13.5"/>
    <row r="2850" s="4" customFormat="1" ht="13.5"/>
    <row r="2851" s="4" customFormat="1" ht="13.5"/>
    <row r="2852" s="4" customFormat="1" ht="13.5"/>
    <row r="2853" s="4" customFormat="1" ht="13.5"/>
    <row r="2854" s="4" customFormat="1" ht="13.5"/>
    <row r="2855" s="4" customFormat="1" ht="13.5"/>
    <row r="2856" s="4" customFormat="1" ht="13.5"/>
    <row r="2857" s="4" customFormat="1" ht="13.5"/>
    <row r="2858" s="4" customFormat="1" ht="13.5"/>
    <row r="2859" s="4" customFormat="1" ht="13.5"/>
    <row r="2860" s="4" customFormat="1" ht="13.5"/>
    <row r="2861" s="4" customFormat="1" ht="13.5"/>
    <row r="2862" s="4" customFormat="1" ht="13.5"/>
    <row r="2863" s="4" customFormat="1" ht="13.5"/>
    <row r="2864" s="4" customFormat="1" ht="13.5"/>
    <row r="2865" s="4" customFormat="1" ht="13.5"/>
    <row r="2866" s="4" customFormat="1" ht="13.5"/>
    <row r="2867" s="4" customFormat="1" ht="13.5"/>
    <row r="2868" s="4" customFormat="1" ht="13.5"/>
    <row r="2869" s="4" customFormat="1" ht="13.5"/>
    <row r="2870" s="4" customFormat="1" ht="13.5"/>
    <row r="2871" s="4" customFormat="1" ht="13.5"/>
    <row r="2872" s="4" customFormat="1" ht="13.5"/>
    <row r="2873" s="4" customFormat="1" ht="13.5"/>
    <row r="2874" s="4" customFormat="1" ht="13.5"/>
    <row r="2875" s="4" customFormat="1" ht="13.5"/>
    <row r="2876" s="4" customFormat="1" ht="13.5"/>
    <row r="2877" s="4" customFormat="1" ht="13.5"/>
    <row r="2878" s="4" customFormat="1" ht="13.5"/>
    <row r="2879" s="4" customFormat="1" ht="13.5"/>
    <row r="2880" s="4" customFormat="1" ht="13.5"/>
    <row r="2881" s="4" customFormat="1" ht="13.5"/>
    <row r="2882" s="4" customFormat="1" ht="13.5"/>
    <row r="2883" s="4" customFormat="1" ht="13.5"/>
    <row r="2884" s="4" customFormat="1" ht="13.5"/>
    <row r="2885" s="4" customFormat="1" ht="13.5"/>
    <row r="2886" s="4" customFormat="1" ht="13.5"/>
    <row r="2887" s="4" customFormat="1" ht="13.5"/>
    <row r="2888" s="4" customFormat="1" ht="13.5"/>
    <row r="2889" s="4" customFormat="1" ht="13.5"/>
    <row r="2890" s="4" customFormat="1" ht="13.5"/>
    <row r="2891" s="4" customFormat="1" ht="13.5"/>
    <row r="2892" s="4" customFormat="1" ht="13.5"/>
    <row r="2893" s="4" customFormat="1" ht="13.5"/>
    <row r="2894" s="4" customFormat="1" ht="13.5"/>
    <row r="2895" s="4" customFormat="1" ht="13.5"/>
    <row r="2896" s="4" customFormat="1" ht="13.5"/>
    <row r="2897" s="4" customFormat="1" ht="13.5"/>
    <row r="2898" s="4" customFormat="1" ht="13.5"/>
    <row r="2899" s="4" customFormat="1" ht="13.5"/>
    <row r="2900" s="4" customFormat="1" ht="13.5"/>
    <row r="2901" s="4" customFormat="1" ht="13.5"/>
    <row r="2902" s="4" customFormat="1" ht="13.5"/>
    <row r="2903" s="4" customFormat="1" ht="13.5"/>
    <row r="2904" s="4" customFormat="1" ht="13.5"/>
    <row r="2905" s="4" customFormat="1" ht="13.5"/>
    <row r="2906" s="4" customFormat="1" ht="13.5"/>
    <row r="2907" s="4" customFormat="1" ht="13.5"/>
    <row r="2908" s="4" customFormat="1" ht="13.5"/>
    <row r="2909" s="4" customFormat="1" ht="13.5"/>
    <row r="2910" s="4" customFormat="1" ht="13.5"/>
    <row r="2911" s="4" customFormat="1" ht="13.5"/>
    <row r="2912" s="4" customFormat="1" ht="13.5"/>
    <row r="2913" s="4" customFormat="1" ht="13.5"/>
    <row r="2914" s="4" customFormat="1" ht="13.5"/>
    <row r="2915" s="4" customFormat="1" ht="13.5"/>
    <row r="2916" s="4" customFormat="1" ht="13.5"/>
    <row r="2917" s="4" customFormat="1" ht="13.5"/>
    <row r="2918" s="4" customFormat="1" ht="13.5"/>
    <row r="2919" s="4" customFormat="1" ht="13.5"/>
    <row r="2920" s="4" customFormat="1" ht="13.5"/>
    <row r="2921" s="4" customFormat="1" ht="13.5"/>
    <row r="2922" s="4" customFormat="1" ht="13.5"/>
    <row r="2923" s="4" customFormat="1" ht="13.5"/>
    <row r="2924" s="4" customFormat="1" ht="13.5"/>
    <row r="2925" s="4" customFormat="1" ht="13.5"/>
    <row r="2926" s="4" customFormat="1" ht="13.5"/>
    <row r="2927" s="4" customFormat="1" ht="13.5"/>
    <row r="2928" s="4" customFormat="1" ht="13.5"/>
    <row r="2929" s="4" customFormat="1" ht="13.5"/>
    <row r="2930" s="4" customFormat="1" ht="13.5"/>
    <row r="2931" s="4" customFormat="1" ht="13.5"/>
    <row r="2932" s="4" customFormat="1" ht="13.5"/>
    <row r="2933" s="4" customFormat="1" ht="13.5"/>
    <row r="2934" s="4" customFormat="1" ht="13.5"/>
    <row r="2935" s="4" customFormat="1" ht="13.5"/>
    <row r="2936" s="4" customFormat="1" ht="13.5"/>
    <row r="2937" s="4" customFormat="1" ht="13.5"/>
    <row r="2938" s="4" customFormat="1" ht="13.5"/>
    <row r="2939" s="4" customFormat="1" ht="13.5"/>
    <row r="2940" s="4" customFormat="1" ht="13.5"/>
    <row r="2941" s="4" customFormat="1" ht="13.5"/>
    <row r="2942" s="4" customFormat="1" ht="13.5"/>
    <row r="2943" s="4" customFormat="1" ht="13.5"/>
    <row r="2944" s="4" customFormat="1" ht="13.5"/>
    <row r="2945" s="4" customFormat="1" ht="13.5"/>
    <row r="2946" s="4" customFormat="1" ht="13.5"/>
    <row r="2947" s="4" customFormat="1" ht="13.5"/>
    <row r="2948" s="4" customFormat="1" ht="13.5"/>
    <row r="2949" s="4" customFormat="1" ht="13.5"/>
    <row r="2950" s="4" customFormat="1" ht="13.5"/>
    <row r="2951" s="4" customFormat="1" ht="13.5"/>
    <row r="2952" s="4" customFormat="1" ht="13.5"/>
    <row r="2953" s="4" customFormat="1" ht="13.5"/>
    <row r="2954" s="4" customFormat="1" ht="13.5"/>
    <row r="2955" s="4" customFormat="1" ht="13.5"/>
    <row r="2956" s="4" customFormat="1" ht="13.5"/>
    <row r="2957" s="4" customFormat="1" ht="13.5"/>
    <row r="2958" s="4" customFormat="1" ht="13.5"/>
    <row r="2959" s="4" customFormat="1" ht="13.5"/>
    <row r="2960" s="4" customFormat="1" ht="13.5"/>
    <row r="2961" s="4" customFormat="1" ht="13.5"/>
    <row r="2962" s="4" customFormat="1" ht="13.5"/>
    <row r="2963" s="4" customFormat="1" ht="13.5"/>
    <row r="2964" s="4" customFormat="1" ht="13.5"/>
    <row r="2965" s="4" customFormat="1" ht="13.5"/>
    <row r="2966" s="4" customFormat="1" ht="13.5"/>
    <row r="2967" s="4" customFormat="1" ht="13.5"/>
    <row r="2968" s="4" customFormat="1" ht="13.5"/>
    <row r="2969" s="4" customFormat="1" ht="13.5"/>
    <row r="2970" s="4" customFormat="1" ht="13.5"/>
    <row r="2971" s="4" customFormat="1" ht="13.5"/>
    <row r="2972" s="4" customFormat="1" ht="13.5"/>
    <row r="2973" s="4" customFormat="1" ht="13.5"/>
    <row r="2974" s="4" customFormat="1" ht="13.5"/>
    <row r="2975" s="4" customFormat="1" ht="13.5"/>
    <row r="2976" s="4" customFormat="1" ht="13.5"/>
    <row r="2977" s="4" customFormat="1" ht="13.5"/>
    <row r="2978" s="4" customFormat="1" ht="13.5"/>
    <row r="2979" s="4" customFormat="1" ht="13.5"/>
    <row r="2980" s="4" customFormat="1" ht="13.5"/>
    <row r="2981" s="4" customFormat="1" ht="13.5"/>
    <row r="2982" s="4" customFormat="1" ht="13.5"/>
    <row r="2983" s="4" customFormat="1" ht="13.5"/>
    <row r="2984" s="4" customFormat="1" ht="13.5"/>
    <row r="2985" s="4" customFormat="1" ht="13.5"/>
    <row r="2986" s="4" customFormat="1" ht="13.5"/>
    <row r="2987" s="4" customFormat="1" ht="13.5"/>
    <row r="2988" s="4" customFormat="1" ht="13.5"/>
    <row r="2989" s="4" customFormat="1" ht="13.5"/>
    <row r="2990" s="4" customFormat="1" ht="13.5"/>
  </sheetData>
  <sheetProtection/>
  <mergeCells count="8">
    <mergeCell ref="C40:G42"/>
    <mergeCell ref="C43:G44"/>
    <mergeCell ref="C45:G50"/>
    <mergeCell ref="C30:G33"/>
    <mergeCell ref="A1:H1"/>
    <mergeCell ref="A3:G3"/>
    <mergeCell ref="C34:G36"/>
    <mergeCell ref="C37:G39"/>
  </mergeCells>
  <printOptions/>
  <pageMargins left="0.7" right="0.7" top="0.75" bottom="0.75" header="0.3" footer="0.3"/>
  <pageSetup cellComments="asDisplayed" horizontalDpi="600" verticalDpi="600" orientation="portrait" paperSize="9" scale="55" r:id="rId1"/>
  <headerFooter alignWithMargins="0">
    <oddFooter>&amp;L&amp;D&amp;Z&amp;F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1" sqref="B1"/>
    </sheetView>
  </sheetViews>
  <sheetFormatPr defaultColWidth="9.140625" defaultRowHeight="12.75"/>
  <cols>
    <col min="1" max="1" width="28.57421875" style="2" bestFit="1" customWidth="1"/>
    <col min="2" max="2" width="19.7109375" style="2" customWidth="1"/>
    <col min="3" max="3" width="9.140625" style="2" customWidth="1"/>
    <col min="4" max="4" width="16.140625" style="2" customWidth="1"/>
    <col min="5" max="16384" width="9.140625" style="2" customWidth="1"/>
  </cols>
  <sheetData>
    <row r="1" s="1" customFormat="1" ht="50.25" customHeight="1">
      <c r="A1" s="17" t="s">
        <v>161</v>
      </c>
    </row>
    <row r="3" spans="1:2" ht="13.5">
      <c r="A3" s="21" t="s">
        <v>43</v>
      </c>
      <c r="B3" s="2">
        <v>2018</v>
      </c>
    </row>
    <row r="5" spans="1:2" ht="13.5">
      <c r="A5" s="2" t="s">
        <v>44</v>
      </c>
      <c r="B5" s="4">
        <v>0</v>
      </c>
    </row>
    <row r="6" spans="1:3" ht="13.5">
      <c r="A6" s="2" t="s">
        <v>45</v>
      </c>
      <c r="B6" s="4">
        <v>222721.08</v>
      </c>
      <c r="C6" s="4"/>
    </row>
    <row r="7" spans="1:3" ht="13.5">
      <c r="A7" s="2" t="s">
        <v>104</v>
      </c>
      <c r="B7" s="4">
        <v>131799.5</v>
      </c>
      <c r="C7" s="4"/>
    </row>
    <row r="8" spans="1:3" ht="13.5">
      <c r="A8" s="2" t="s">
        <v>123</v>
      </c>
      <c r="B8" s="4">
        <v>4500</v>
      </c>
      <c r="C8" s="4"/>
    </row>
    <row r="9" spans="1:3" ht="13.5">
      <c r="A9" s="2" t="s">
        <v>46</v>
      </c>
      <c r="B9" s="4">
        <v>0</v>
      </c>
      <c r="C9" s="4"/>
    </row>
    <row r="10" spans="1:3" ht="13.5">
      <c r="A10" s="2" t="s">
        <v>47</v>
      </c>
      <c r="B10" s="4">
        <v>18000</v>
      </c>
      <c r="C10" s="4"/>
    </row>
    <row r="11" spans="1:3" ht="13.5">
      <c r="A11" s="2" t="s">
        <v>124</v>
      </c>
      <c r="B11" s="4">
        <v>1119890.95</v>
      </c>
      <c r="C11" s="4"/>
    </row>
    <row r="12" spans="1:3" ht="13.5">
      <c r="A12" s="2" t="s">
        <v>48</v>
      </c>
      <c r="B12" s="4">
        <v>1332392.29</v>
      </c>
      <c r="C12" s="4"/>
    </row>
    <row r="13" spans="1:3" ht="14.25" thickBot="1">
      <c r="A13" s="21" t="s">
        <v>49</v>
      </c>
      <c r="B13" s="75">
        <f>SUM(B6:B12)</f>
        <v>2829303.82</v>
      </c>
      <c r="C13" s="4"/>
    </row>
    <row r="14" spans="2:3" ht="14.25" thickTop="1">
      <c r="B14" s="4"/>
      <c r="C14" s="4"/>
    </row>
    <row r="15" spans="1:3" ht="13.5">
      <c r="A15" s="21" t="s">
        <v>50</v>
      </c>
      <c r="B15" s="4"/>
      <c r="C15" s="4"/>
    </row>
    <row r="16" spans="2:3" ht="13.5">
      <c r="B16" s="4"/>
      <c r="C16" s="4"/>
    </row>
    <row r="17" spans="1:3" ht="13.5">
      <c r="A17" s="2" t="s">
        <v>51</v>
      </c>
      <c r="B17" s="4">
        <v>1143734.02</v>
      </c>
      <c r="C17" s="4"/>
    </row>
    <row r="18" spans="1:3" ht="13.5">
      <c r="A18" s="2" t="s">
        <v>62</v>
      </c>
      <c r="B18" s="4">
        <v>0</v>
      </c>
      <c r="C18" s="4"/>
    </row>
    <row r="19" spans="1:3" ht="13.5">
      <c r="A19" s="2" t="s">
        <v>15</v>
      </c>
      <c r="B19" s="4">
        <f>Drift!E27</f>
        <v>222827.18000000017</v>
      </c>
      <c r="C19" s="4"/>
    </row>
    <row r="20" spans="1:3" ht="14.25" thickBot="1">
      <c r="A20" s="2" t="s">
        <v>81</v>
      </c>
      <c r="B20" s="75">
        <f>SUM(B17:B19)</f>
        <v>1366561.2000000002</v>
      </c>
      <c r="C20" s="4"/>
    </row>
    <row r="21" spans="2:3" ht="14.25" thickTop="1">
      <c r="B21" s="4"/>
      <c r="C21" s="4"/>
    </row>
    <row r="22" spans="1:3" ht="13.5">
      <c r="A22" s="21" t="s">
        <v>52</v>
      </c>
      <c r="B22" s="4"/>
      <c r="C22" s="4"/>
    </row>
    <row r="23" spans="1:3" ht="13.5">
      <c r="A23" s="2" t="s">
        <v>134</v>
      </c>
      <c r="B23" s="4">
        <v>12755</v>
      </c>
      <c r="C23" s="4"/>
    </row>
    <row r="24" spans="1:3" ht="13.5">
      <c r="A24" s="2" t="s">
        <v>167</v>
      </c>
      <c r="B24" s="4">
        <f>250000+35000+30000</f>
        <v>315000</v>
      </c>
      <c r="C24" s="4"/>
    </row>
    <row r="25" spans="1:3" ht="13.5">
      <c r="A25" s="2" t="s">
        <v>53</v>
      </c>
      <c r="B25" s="4">
        <v>0</v>
      </c>
      <c r="C25" s="4"/>
    </row>
    <row r="26" spans="1:3" ht="14.25" thickBot="1">
      <c r="A26" s="2" t="s">
        <v>54</v>
      </c>
      <c r="B26" s="75">
        <f>SUM(B23:B25)</f>
        <v>327755</v>
      </c>
      <c r="C26" s="4"/>
    </row>
    <row r="27" spans="2:3" ht="14.25" thickTop="1">
      <c r="B27" s="4"/>
      <c r="C27" s="4"/>
    </row>
    <row r="28" spans="1:3" ht="13.5">
      <c r="A28" s="21" t="s">
        <v>55</v>
      </c>
      <c r="B28" s="4"/>
      <c r="C28" s="4"/>
    </row>
    <row r="29" spans="1:3" ht="13.5">
      <c r="A29" s="2" t="s">
        <v>56</v>
      </c>
      <c r="B29" s="4">
        <f>722988.68+2576</f>
        <v>725564.68</v>
      </c>
      <c r="C29" s="4"/>
    </row>
    <row r="30" spans="1:3" ht="13.5">
      <c r="A30" s="2" t="s">
        <v>105</v>
      </c>
      <c r="B30" s="4">
        <v>390000</v>
      </c>
      <c r="C30" s="4"/>
    </row>
    <row r="31" spans="1:3" ht="13.5">
      <c r="A31" s="2" t="s">
        <v>57</v>
      </c>
      <c r="B31" s="4">
        <v>0</v>
      </c>
      <c r="C31" s="4"/>
    </row>
    <row r="32" spans="1:3" ht="13.5">
      <c r="A32" s="2" t="s">
        <v>58</v>
      </c>
      <c r="B32" s="4">
        <v>15000</v>
      </c>
      <c r="C32" s="4"/>
    </row>
    <row r="33" spans="1:2" ht="13.5">
      <c r="A33" s="2" t="s">
        <v>106</v>
      </c>
      <c r="B33" s="4">
        <v>0</v>
      </c>
    </row>
    <row r="34" spans="1:7" ht="13.5">
      <c r="A34" s="2" t="s">
        <v>150</v>
      </c>
      <c r="B34" s="4">
        <v>4423</v>
      </c>
      <c r="C34" s="4"/>
      <c r="G34" s="4"/>
    </row>
    <row r="35" spans="1:3" ht="13.5">
      <c r="A35" s="2" t="s">
        <v>59</v>
      </c>
      <c r="B35" s="4">
        <v>0</v>
      </c>
      <c r="C35" s="4"/>
    </row>
    <row r="36" spans="1:3" ht="14.25" thickBot="1">
      <c r="A36" s="21" t="s">
        <v>60</v>
      </c>
      <c r="B36" s="75">
        <f>SUM(B29:B35)</f>
        <v>1134987.6800000002</v>
      </c>
      <c r="C36" s="4"/>
    </row>
    <row r="37" spans="2:3" ht="14.25" thickTop="1">
      <c r="B37" s="4"/>
      <c r="C37" s="4"/>
    </row>
    <row r="38" spans="1:3" ht="14.25" thickBot="1">
      <c r="A38" s="21" t="s">
        <v>61</v>
      </c>
      <c r="B38" s="75">
        <f>B20+B26+B36</f>
        <v>2829303.8800000004</v>
      </c>
      <c r="C38" s="4"/>
    </row>
    <row r="39" ht="14.25" thickTop="1">
      <c r="B39" s="4"/>
    </row>
    <row r="40" ht="13.5">
      <c r="B40" s="4"/>
    </row>
    <row r="41" ht="13.5">
      <c r="B41" s="4"/>
    </row>
    <row r="42" ht="13.5">
      <c r="B42" s="4"/>
    </row>
    <row r="43" ht="13.5">
      <c r="B43" s="4"/>
    </row>
  </sheetData>
  <sheetProtection/>
  <printOptions/>
  <pageMargins left="0.75" right="0.75" top="1" bottom="1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="120" zoomScaleNormal="120" workbookViewId="0" topLeftCell="A1">
      <selection activeCell="H7" sqref="H7"/>
    </sheetView>
  </sheetViews>
  <sheetFormatPr defaultColWidth="9.140625" defaultRowHeight="12.75"/>
  <cols>
    <col min="1" max="1" width="9.140625" style="7" customWidth="1"/>
    <col min="2" max="2" width="28.7109375" style="7" customWidth="1"/>
    <col min="3" max="3" width="0" style="7" hidden="1" customWidth="1"/>
    <col min="4" max="4" width="11.140625" style="7" bestFit="1" customWidth="1"/>
    <col min="5" max="5" width="9.140625" style="7" customWidth="1"/>
    <col min="6" max="6" width="14.00390625" style="7" bestFit="1" customWidth="1"/>
    <col min="7" max="7" width="9.140625" style="7" customWidth="1"/>
    <col min="8" max="8" width="11.57421875" style="7" bestFit="1" customWidth="1"/>
    <col min="9" max="9" width="9.140625" style="7" customWidth="1"/>
    <col min="10" max="10" width="18.140625" style="7" customWidth="1"/>
    <col min="11" max="11" width="16.28125" style="7" customWidth="1"/>
    <col min="12" max="16384" width="9.140625" style="7" customWidth="1"/>
  </cols>
  <sheetData>
    <row r="1" s="6" customFormat="1" ht="50.25" customHeight="1">
      <c r="B1" s="6" t="s">
        <v>16</v>
      </c>
    </row>
    <row r="3" spans="1:8" ht="13.5">
      <c r="A3" s="10" t="s">
        <v>145</v>
      </c>
      <c r="B3" s="10" t="s">
        <v>17</v>
      </c>
      <c r="D3" s="7" t="s">
        <v>154</v>
      </c>
      <c r="F3" s="7" t="s">
        <v>159</v>
      </c>
      <c r="H3" s="7" t="s">
        <v>164</v>
      </c>
    </row>
    <row r="4" spans="1:8" ht="13.5">
      <c r="A4" s="18">
        <v>2005</v>
      </c>
      <c r="B4" s="7" t="s">
        <v>138</v>
      </c>
      <c r="D4" s="7">
        <v>200000</v>
      </c>
      <c r="F4" s="7">
        <v>191164.44</v>
      </c>
      <c r="H4" s="7">
        <v>200000</v>
      </c>
    </row>
    <row r="5" spans="1:8" ht="13.5">
      <c r="A5" s="18">
        <v>2010</v>
      </c>
      <c r="B5" s="7" t="s">
        <v>146</v>
      </c>
      <c r="D5" s="7">
        <v>135000</v>
      </c>
      <c r="F5" s="7">
        <v>136333.63</v>
      </c>
      <c r="H5" s="7">
        <v>210000</v>
      </c>
    </row>
    <row r="6" spans="1:8" ht="13.5">
      <c r="A6" s="18">
        <v>2015</v>
      </c>
      <c r="B6" s="7" t="s">
        <v>127</v>
      </c>
      <c r="D6" s="7">
        <v>1100000</v>
      </c>
      <c r="F6" s="7">
        <v>1088876.2</v>
      </c>
      <c r="H6" s="7">
        <v>1069000</v>
      </c>
    </row>
    <row r="7" spans="1:8" ht="13.5">
      <c r="A7" s="18">
        <v>2030</v>
      </c>
      <c r="B7" s="7" t="s">
        <v>18</v>
      </c>
      <c r="D7" s="7">
        <v>10000</v>
      </c>
      <c r="F7" s="7">
        <v>8427.47</v>
      </c>
      <c r="H7" s="7">
        <v>10000</v>
      </c>
    </row>
    <row r="8" spans="1:8" ht="14.25" thickBot="1">
      <c r="A8" s="18"/>
      <c r="B8" s="7" t="s">
        <v>19</v>
      </c>
      <c r="D8" s="8">
        <f>SUM(D4:D7)</f>
        <v>1445000</v>
      </c>
      <c r="F8" s="8">
        <f>SUM(F4:F7)</f>
        <v>1424801.74</v>
      </c>
      <c r="H8" s="8">
        <f>SUM(H4:H7)</f>
        <v>1489000</v>
      </c>
    </row>
    <row r="9" ht="13.5">
      <c r="A9" s="18"/>
    </row>
    <row r="10" ht="13.5">
      <c r="A10" s="18"/>
    </row>
    <row r="11" spans="1:2" ht="13.5">
      <c r="A11" s="18"/>
      <c r="B11" s="10" t="s">
        <v>20</v>
      </c>
    </row>
    <row r="12" spans="1:8" ht="13.5">
      <c r="A12" s="18">
        <v>2245</v>
      </c>
      <c r="B12" s="7" t="s">
        <v>21</v>
      </c>
      <c r="D12" s="7">
        <v>3000</v>
      </c>
      <c r="F12" s="7">
        <v>2890.45</v>
      </c>
      <c r="H12" s="7">
        <v>3000</v>
      </c>
    </row>
    <row r="13" spans="1:8" ht="13.5">
      <c r="A13" s="18">
        <v>2250</v>
      </c>
      <c r="B13" s="7" t="s">
        <v>22</v>
      </c>
      <c r="D13" s="7">
        <v>14000</v>
      </c>
      <c r="F13" s="7">
        <v>10184.92</v>
      </c>
      <c r="H13" s="7">
        <v>14000</v>
      </c>
    </row>
    <row r="14" spans="1:8" ht="13.5">
      <c r="A14" s="18">
        <v>2255</v>
      </c>
      <c r="B14" s="7" t="s">
        <v>23</v>
      </c>
      <c r="D14" s="7">
        <v>15000</v>
      </c>
      <c r="F14" s="7">
        <v>7563.41</v>
      </c>
      <c r="H14" s="7">
        <v>15000</v>
      </c>
    </row>
    <row r="15" spans="1:8" ht="13.5">
      <c r="A15" s="18">
        <v>2257</v>
      </c>
      <c r="B15" s="7" t="s">
        <v>24</v>
      </c>
      <c r="D15" s="7">
        <v>7000</v>
      </c>
      <c r="F15" s="7">
        <v>2535</v>
      </c>
      <c r="H15" s="7">
        <v>7000</v>
      </c>
    </row>
    <row r="16" spans="1:8" ht="14.25" thickBot="1">
      <c r="A16" s="18"/>
      <c r="B16" s="7" t="s">
        <v>25</v>
      </c>
      <c r="D16" s="8">
        <f>SUM(D12:D15)</f>
        <v>39000</v>
      </c>
      <c r="F16" s="8">
        <f>SUM(F12:F15)</f>
        <v>23173.78</v>
      </c>
      <c r="H16" s="8">
        <f>SUM(H12:H15)</f>
        <v>39000</v>
      </c>
    </row>
    <row r="17" ht="13.5">
      <c r="A17" s="18"/>
    </row>
    <row r="18" spans="1:2" ht="13.5">
      <c r="A18" s="18"/>
      <c r="B18" s="10" t="s">
        <v>95</v>
      </c>
    </row>
    <row r="19" spans="1:8" ht="13.5">
      <c r="A19" s="18">
        <v>2270</v>
      </c>
      <c r="B19" s="7" t="s">
        <v>9</v>
      </c>
      <c r="D19" s="7">
        <v>5000</v>
      </c>
      <c r="F19" s="7">
        <v>600</v>
      </c>
      <c r="H19" s="7">
        <v>5000</v>
      </c>
    </row>
    <row r="20" spans="1:8" ht="13.5">
      <c r="A20" s="18">
        <v>2275</v>
      </c>
      <c r="B20" s="7" t="s">
        <v>158</v>
      </c>
      <c r="D20" s="7">
        <v>130000</v>
      </c>
      <c r="F20" s="7">
        <v>1901</v>
      </c>
      <c r="H20" s="7">
        <v>5000</v>
      </c>
    </row>
    <row r="21" spans="1:8" ht="14.25" thickBot="1">
      <c r="A21" s="18"/>
      <c r="B21" s="7" t="s">
        <v>96</v>
      </c>
      <c r="D21" s="8">
        <f>SUM(D19:D20)</f>
        <v>135000</v>
      </c>
      <c r="F21" s="8">
        <f>SUM(F19:F20)</f>
        <v>2501</v>
      </c>
      <c r="H21" s="81">
        <f>SUM(H19:H20)</f>
        <v>10000</v>
      </c>
    </row>
    <row r="22" ht="13.5">
      <c r="A22" s="18"/>
    </row>
    <row r="23" spans="1:2" ht="13.5">
      <c r="A23" s="18"/>
      <c r="B23" s="10" t="s">
        <v>97</v>
      </c>
    </row>
    <row r="24" spans="1:8" ht="13.5">
      <c r="A24" s="18">
        <v>2310</v>
      </c>
      <c r="B24" s="7" t="s">
        <v>98</v>
      </c>
      <c r="D24" s="7">
        <f>95*460</f>
        <v>43700</v>
      </c>
      <c r="F24" s="7">
        <v>42940</v>
      </c>
      <c r="H24" s="7">
        <v>43000</v>
      </c>
    </row>
    <row r="25" spans="1:8" ht="14.25" thickBot="1">
      <c r="A25" s="18"/>
      <c r="B25" s="7" t="s">
        <v>99</v>
      </c>
      <c r="D25" s="8">
        <f>SUM(D24)</f>
        <v>43700</v>
      </c>
      <c r="F25" s="8">
        <f>SUM(F24)</f>
        <v>42940</v>
      </c>
      <c r="H25" s="8">
        <f>SUM(H24)</f>
        <v>43000</v>
      </c>
    </row>
    <row r="26" ht="13.5">
      <c r="A26" s="18"/>
    </row>
    <row r="27" ht="13.5">
      <c r="A27" s="18"/>
    </row>
    <row r="28" spans="1:2" ht="13.5">
      <c r="A28" s="18"/>
      <c r="B28" s="10" t="s">
        <v>26</v>
      </c>
    </row>
    <row r="29" spans="1:8" ht="13.5">
      <c r="A29" s="18">
        <v>2410</v>
      </c>
      <c r="B29" s="7" t="s">
        <v>27</v>
      </c>
      <c r="D29" s="7">
        <v>15000</v>
      </c>
      <c r="F29" s="7">
        <v>10752.95</v>
      </c>
      <c r="H29" s="7">
        <v>15000</v>
      </c>
    </row>
    <row r="30" spans="1:8" ht="13.5">
      <c r="A30" s="18">
        <v>2420</v>
      </c>
      <c r="B30" s="7" t="s">
        <v>137</v>
      </c>
      <c r="D30" s="7">
        <v>50000</v>
      </c>
      <c r="F30" s="7">
        <v>59742</v>
      </c>
      <c r="H30" s="7">
        <v>60000</v>
      </c>
    </row>
    <row r="31" spans="1:8" ht="13.5">
      <c r="A31" s="18">
        <v>2425</v>
      </c>
      <c r="B31" s="7" t="s">
        <v>149</v>
      </c>
      <c r="D31" s="7">
        <v>50000</v>
      </c>
      <c r="F31" s="7">
        <v>49787</v>
      </c>
      <c r="H31" s="7">
        <v>80000</v>
      </c>
    </row>
    <row r="32" spans="1:8" ht="13.5">
      <c r="A32" s="18">
        <v>2430</v>
      </c>
      <c r="B32" s="7" t="s">
        <v>144</v>
      </c>
      <c r="F32" s="7">
        <v>3230</v>
      </c>
      <c r="H32" s="7">
        <v>240000</v>
      </c>
    </row>
    <row r="33" spans="1:8" ht="13.5">
      <c r="A33" s="18">
        <v>2432</v>
      </c>
      <c r="B33" s="7" t="s">
        <v>155</v>
      </c>
      <c r="D33" s="7">
        <v>22000</v>
      </c>
      <c r="F33" s="7">
        <v>-775.4</v>
      </c>
      <c r="H33" s="7">
        <v>22000</v>
      </c>
    </row>
    <row r="34" spans="1:8" ht="13.5">
      <c r="A34" s="18">
        <v>2435</v>
      </c>
      <c r="B34" s="7" t="s">
        <v>151</v>
      </c>
      <c r="C34" s="7" t="s">
        <v>148</v>
      </c>
      <c r="H34" s="7">
        <v>42000</v>
      </c>
    </row>
    <row r="35" spans="1:8" ht="14.25" thickBot="1">
      <c r="A35" s="18"/>
      <c r="B35" s="7" t="s">
        <v>28</v>
      </c>
      <c r="D35" s="8">
        <f>SUM(D29:D34)</f>
        <v>137000</v>
      </c>
      <c r="F35" s="8">
        <f>SUM(F29:F34)</f>
        <v>122736.55</v>
      </c>
      <c r="H35" s="8">
        <f>SUM(H29:H34)</f>
        <v>459000</v>
      </c>
    </row>
    <row r="36" ht="13.5">
      <c r="A36" s="18"/>
    </row>
    <row r="37" spans="1:2" ht="13.5">
      <c r="A37" s="18"/>
      <c r="B37" s="10" t="s">
        <v>29</v>
      </c>
    </row>
    <row r="38" spans="1:8" ht="13.5">
      <c r="A38" s="18">
        <v>3020</v>
      </c>
      <c r="B38" s="7" t="s">
        <v>30</v>
      </c>
      <c r="D38" s="7">
        <v>27000</v>
      </c>
      <c r="F38" s="7">
        <v>26000</v>
      </c>
      <c r="H38" s="7">
        <v>27000</v>
      </c>
    </row>
    <row r="39" spans="1:8" ht="14.25" thickBot="1">
      <c r="A39" s="18"/>
      <c r="B39" s="7" t="s">
        <v>31</v>
      </c>
      <c r="D39" s="8">
        <f>SUM(D38:D38)</f>
        <v>27000</v>
      </c>
      <c r="F39" s="8">
        <f>SUM(F38:F38)</f>
        <v>26000</v>
      </c>
      <c r="H39" s="8">
        <f>SUM(H38)</f>
        <v>27000</v>
      </c>
    </row>
    <row r="40" ht="13.5">
      <c r="A40" s="18"/>
    </row>
    <row r="41" spans="1:2" ht="13.5">
      <c r="A41" s="18"/>
      <c r="B41" s="10" t="s">
        <v>130</v>
      </c>
    </row>
    <row r="42" spans="1:8" ht="13.5">
      <c r="A42" s="18">
        <v>3410</v>
      </c>
      <c r="B42" s="7" t="s">
        <v>32</v>
      </c>
      <c r="D42" s="7">
        <v>7000</v>
      </c>
      <c r="F42" s="7">
        <v>4437.81</v>
      </c>
      <c r="H42" s="7">
        <v>5000</v>
      </c>
    </row>
    <row r="43" spans="1:8" ht="13.5">
      <c r="A43" s="18">
        <v>3420</v>
      </c>
      <c r="B43" s="7" t="s">
        <v>141</v>
      </c>
      <c r="D43" s="7">
        <v>7000</v>
      </c>
      <c r="F43" s="7">
        <v>7088.53</v>
      </c>
      <c r="H43" s="7">
        <v>7000</v>
      </c>
    </row>
    <row r="44" spans="1:4" ht="13.5">
      <c r="A44" s="18">
        <v>3430</v>
      </c>
      <c r="B44" s="7" t="s">
        <v>33</v>
      </c>
      <c r="D44" s="7">
        <v>500</v>
      </c>
    </row>
    <row r="45" spans="1:8" ht="13.5">
      <c r="A45" s="18">
        <v>3440</v>
      </c>
      <c r="B45" s="7" t="s">
        <v>157</v>
      </c>
      <c r="D45" s="7">
        <v>18000</v>
      </c>
      <c r="F45" s="7">
        <v>15679.18</v>
      </c>
      <c r="H45" s="7">
        <v>16000</v>
      </c>
    </row>
    <row r="46" spans="1:8" ht="13.5">
      <c r="A46" s="18">
        <v>3450</v>
      </c>
      <c r="B46" s="7" t="s">
        <v>142</v>
      </c>
      <c r="D46" s="7">
        <v>30000</v>
      </c>
      <c r="F46" s="7">
        <v>25296</v>
      </c>
      <c r="H46" s="7">
        <v>26000</v>
      </c>
    </row>
    <row r="47" spans="1:8" ht="13.5">
      <c r="A47" s="18">
        <v>3455</v>
      </c>
      <c r="B47" s="7" t="s">
        <v>35</v>
      </c>
      <c r="D47" s="7">
        <v>8000</v>
      </c>
      <c r="F47" s="7">
        <v>7086.25</v>
      </c>
      <c r="H47" s="7">
        <v>8000</v>
      </c>
    </row>
    <row r="48" spans="1:8" ht="13.5">
      <c r="A48" s="18">
        <v>3460</v>
      </c>
      <c r="B48" s="7" t="s">
        <v>36</v>
      </c>
      <c r="D48" s="7">
        <v>15000</v>
      </c>
      <c r="F48" s="7">
        <v>3108.7</v>
      </c>
      <c r="H48" s="7">
        <v>5000</v>
      </c>
    </row>
    <row r="49" spans="1:8" ht="13.5">
      <c r="A49" s="18">
        <v>3470</v>
      </c>
      <c r="B49" s="7" t="s">
        <v>37</v>
      </c>
      <c r="D49" s="7">
        <v>4000</v>
      </c>
      <c r="F49" s="7">
        <v>1543.49</v>
      </c>
      <c r="H49" s="7">
        <v>2000</v>
      </c>
    </row>
    <row r="50" spans="1:8" ht="13.5">
      <c r="A50" s="18">
        <v>3480</v>
      </c>
      <c r="B50" s="7" t="s">
        <v>128</v>
      </c>
      <c r="D50" s="7">
        <v>16000</v>
      </c>
      <c r="F50" s="7">
        <v>13949.84</v>
      </c>
      <c r="H50" s="7">
        <v>14000</v>
      </c>
    </row>
    <row r="51" spans="1:8" ht="13.5">
      <c r="A51" s="18">
        <v>3520</v>
      </c>
      <c r="B51" s="7" t="s">
        <v>132</v>
      </c>
      <c r="D51" s="7">
        <v>6000</v>
      </c>
      <c r="F51" s="7">
        <v>4338.95</v>
      </c>
      <c r="H51" s="7">
        <v>6000</v>
      </c>
    </row>
    <row r="52" spans="1:8" ht="13.5">
      <c r="A52" s="18">
        <v>3530</v>
      </c>
      <c r="B52" s="7" t="s">
        <v>131</v>
      </c>
      <c r="D52" s="7">
        <v>16000</v>
      </c>
      <c r="F52" s="7">
        <f>5672+11000</f>
        <v>16672</v>
      </c>
      <c r="H52" s="7">
        <v>10000</v>
      </c>
    </row>
    <row r="53" spans="1:8" ht="14.25" thickBot="1">
      <c r="A53" s="18"/>
      <c r="B53" s="7" t="s">
        <v>156</v>
      </c>
      <c r="D53" s="8">
        <f>SUM(D42:D52)</f>
        <v>127500</v>
      </c>
      <c r="F53" s="8">
        <f>SUM(F42:F52)</f>
        <v>99200.75</v>
      </c>
      <c r="H53" s="8">
        <f>SUM(H42:H52)</f>
        <v>99000</v>
      </c>
    </row>
    <row r="54" ht="13.5">
      <c r="A54" s="18"/>
    </row>
    <row r="55" ht="13.5">
      <c r="A55" s="18"/>
    </row>
    <row r="56" spans="1:2" ht="13.5">
      <c r="A56" s="18"/>
      <c r="B56" s="10" t="s">
        <v>38</v>
      </c>
    </row>
    <row r="57" spans="1:8" ht="13.5">
      <c r="A57" s="18">
        <v>3710</v>
      </c>
      <c r="B57" s="7" t="s">
        <v>39</v>
      </c>
      <c r="D57" s="7">
        <v>54000</v>
      </c>
      <c r="F57" s="7">
        <v>54000</v>
      </c>
      <c r="H57" s="7">
        <v>54000</v>
      </c>
    </row>
    <row r="58" spans="1:8" ht="13.5">
      <c r="A58" s="18">
        <v>3730</v>
      </c>
      <c r="B58" s="7" t="s">
        <v>40</v>
      </c>
      <c r="D58" s="7">
        <v>20000</v>
      </c>
      <c r="F58" s="7">
        <v>17275.74</v>
      </c>
      <c r="H58" s="7">
        <v>20000</v>
      </c>
    </row>
    <row r="59" spans="1:8" ht="13.5">
      <c r="A59" s="18">
        <v>3771</v>
      </c>
      <c r="B59" s="7" t="s">
        <v>41</v>
      </c>
      <c r="D59" s="7">
        <v>6000</v>
      </c>
      <c r="F59" s="7">
        <v>3383</v>
      </c>
      <c r="H59" s="7">
        <v>4000</v>
      </c>
    </row>
    <row r="60" spans="1:8" ht="14.25" thickBot="1">
      <c r="A60" s="18"/>
      <c r="B60" s="7" t="s">
        <v>42</v>
      </c>
      <c r="D60" s="8">
        <f>SUM(D57:D59)</f>
        <v>80000</v>
      </c>
      <c r="F60" s="8">
        <f>SUM(F57:F59)</f>
        <v>74658.74</v>
      </c>
      <c r="H60" s="8">
        <f>SUM(H57:H59)</f>
        <v>78000</v>
      </c>
    </row>
    <row r="61" ht="13.5">
      <c r="A61" s="18"/>
    </row>
    <row r="62" spans="1:4" ht="13.5">
      <c r="A62" s="18"/>
      <c r="B62" s="10" t="s">
        <v>101</v>
      </c>
      <c r="D62" s="80"/>
    </row>
    <row r="63" spans="1:8" ht="13.5">
      <c r="A63" s="18">
        <v>4110</v>
      </c>
      <c r="B63" s="7" t="s">
        <v>13</v>
      </c>
      <c r="D63" s="81">
        <v>10000</v>
      </c>
      <c r="F63" s="7">
        <v>20136.15</v>
      </c>
      <c r="H63" s="7">
        <v>10000</v>
      </c>
    </row>
    <row r="64" spans="2:8" ht="14.25" thickBot="1">
      <c r="B64" s="7" t="s">
        <v>100</v>
      </c>
      <c r="D64" s="74">
        <f>SUM(D63)</f>
        <v>10000</v>
      </c>
      <c r="F64" s="8">
        <f>SUM(F63)</f>
        <v>20136.15</v>
      </c>
      <c r="H64" s="8">
        <f>SUM(H63)</f>
        <v>10000</v>
      </c>
    </row>
    <row r="66" ht="13.5">
      <c r="B66" s="10"/>
    </row>
    <row r="72" ht="13.5">
      <c r="B72" s="10"/>
    </row>
    <row r="73" ht="13.5">
      <c r="B73" s="10"/>
    </row>
    <row r="74" ht="13.5">
      <c r="B74" s="10"/>
    </row>
    <row r="82" ht="13.5">
      <c r="B82" s="10"/>
    </row>
  </sheetData>
  <sheetProtection/>
  <printOptions/>
  <pageMargins left="0.25" right="0.25" top="0.75" bottom="0.75" header="0.3" footer="0.3"/>
  <pageSetup cellComments="asDisplayed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J7" sqref="J7"/>
    </sheetView>
  </sheetViews>
  <sheetFormatPr defaultColWidth="9.140625" defaultRowHeight="12.75"/>
  <cols>
    <col min="1" max="1" width="35.140625" style="2" bestFit="1" customWidth="1"/>
    <col min="2" max="2" width="7.57421875" style="2" customWidth="1"/>
    <col min="3" max="3" width="12.140625" style="2" customWidth="1"/>
    <col min="4" max="4" width="9.140625" style="2" customWidth="1"/>
    <col min="5" max="5" width="10.57421875" style="2" bestFit="1" customWidth="1"/>
    <col min="6" max="16384" width="9.140625" style="2" customWidth="1"/>
  </cols>
  <sheetData>
    <row r="1" s="1" customFormat="1" ht="26.25" customHeight="1">
      <c r="A1" s="17" t="s">
        <v>122</v>
      </c>
    </row>
    <row r="3" s="3" customFormat="1" ht="18">
      <c r="A3" s="20" t="s">
        <v>162</v>
      </c>
    </row>
    <row r="4" spans="3:5" ht="13.5">
      <c r="C4" s="21">
        <v>2017</v>
      </c>
      <c r="D4" s="21"/>
      <c r="E4" s="21">
        <v>2018</v>
      </c>
    </row>
    <row r="5" ht="13.5">
      <c r="A5" s="21" t="s">
        <v>0</v>
      </c>
    </row>
    <row r="6" spans="1:5" ht="13.5">
      <c r="A6" s="2" t="s">
        <v>63</v>
      </c>
      <c r="C6" s="7">
        <f>54000+72000+54000+7800</f>
        <v>187800</v>
      </c>
      <c r="E6" s="7">
        <f>54000+72000+54000+7800</f>
        <v>187800</v>
      </c>
    </row>
    <row r="7" spans="1:5" ht="13.5">
      <c r="A7" s="2" t="s">
        <v>103</v>
      </c>
      <c r="C7" s="7">
        <v>347</v>
      </c>
      <c r="E7" s="7">
        <v>522.09</v>
      </c>
    </row>
    <row r="8" spans="1:5" ht="13.5">
      <c r="A8" s="2" t="s">
        <v>121</v>
      </c>
      <c r="C8" s="2">
        <v>2550</v>
      </c>
      <c r="E8" s="7"/>
    </row>
    <row r="9" spans="1:5" ht="14.25" thickBot="1">
      <c r="A9" s="21" t="s">
        <v>5</v>
      </c>
      <c r="C9" s="8">
        <f>SUM(C6:C8)</f>
        <v>190697</v>
      </c>
      <c r="E9" s="8">
        <f>SUM(E6:E8)</f>
        <v>188322.09</v>
      </c>
    </row>
    <row r="10" ht="13.5">
      <c r="E10" s="7"/>
    </row>
    <row r="11" spans="1:5" ht="13.5">
      <c r="A11" s="21" t="s">
        <v>6</v>
      </c>
      <c r="E11" s="7"/>
    </row>
    <row r="12" spans="1:5" ht="13.5">
      <c r="A12" s="2" t="s">
        <v>64</v>
      </c>
      <c r="C12" s="7">
        <v>15000</v>
      </c>
      <c r="E12" s="7">
        <v>15000</v>
      </c>
    </row>
    <row r="13" spans="1:5" ht="13.5">
      <c r="A13" s="2" t="s">
        <v>13</v>
      </c>
      <c r="C13" s="7">
        <v>8750</v>
      </c>
      <c r="E13" s="7">
        <v>6250</v>
      </c>
    </row>
    <row r="14" spans="1:5" ht="13.5">
      <c r="A14" s="2" t="s">
        <v>65</v>
      </c>
      <c r="E14" s="7"/>
    </row>
    <row r="15" spans="1:5" ht="13.5">
      <c r="A15" s="2" t="s">
        <v>66</v>
      </c>
      <c r="E15" s="7"/>
    </row>
    <row r="16" ht="13.5">
      <c r="E16" s="7"/>
    </row>
    <row r="17" spans="1:5" ht="13.5">
      <c r="A17" s="21" t="s">
        <v>67</v>
      </c>
      <c r="E17" s="7"/>
    </row>
    <row r="18" spans="1:5" ht="13.5">
      <c r="A18" s="2" t="s">
        <v>69</v>
      </c>
      <c r="C18" s="7">
        <v>400</v>
      </c>
      <c r="D18" s="7"/>
      <c r="E18" s="7">
        <v>400</v>
      </c>
    </row>
    <row r="19" spans="1:5" ht="13.5">
      <c r="A19" s="2" t="s">
        <v>68</v>
      </c>
      <c r="C19" s="7">
        <v>21695</v>
      </c>
      <c r="E19" s="7">
        <v>32496.29</v>
      </c>
    </row>
    <row r="20" spans="1:5" ht="13.5">
      <c r="A20" s="2" t="s">
        <v>41</v>
      </c>
      <c r="C20" s="7">
        <v>11904</v>
      </c>
      <c r="E20" s="7">
        <v>7363.21</v>
      </c>
    </row>
    <row r="21" spans="1:5" ht="13.5">
      <c r="A21" s="2" t="s">
        <v>129</v>
      </c>
      <c r="C21" s="7">
        <v>555</v>
      </c>
      <c r="E21" s="7">
        <v>-555.36</v>
      </c>
    </row>
    <row r="22" spans="1:5" ht="13.5">
      <c r="A22" s="2" t="s">
        <v>37</v>
      </c>
      <c r="C22" s="7">
        <v>12835</v>
      </c>
      <c r="E22" s="7">
        <v>12842.75</v>
      </c>
    </row>
    <row r="23" spans="1:5" ht="13.5">
      <c r="A23" s="2" t="s">
        <v>40</v>
      </c>
      <c r="C23" s="7">
        <v>18615</v>
      </c>
      <c r="E23" s="7">
        <v>18126.52</v>
      </c>
    </row>
    <row r="24" spans="1:5" ht="13.5">
      <c r="A24" s="2" t="s">
        <v>70</v>
      </c>
      <c r="C24" s="7">
        <v>7525</v>
      </c>
      <c r="E24" s="7">
        <v>4501</v>
      </c>
    </row>
    <row r="25" ht="13.5">
      <c r="E25" s="7"/>
    </row>
    <row r="26" spans="1:5" ht="14.25" thickBot="1">
      <c r="A26" s="21" t="s">
        <v>14</v>
      </c>
      <c r="C26" s="8">
        <f>SUM(C12:C24)</f>
        <v>97279</v>
      </c>
      <c r="E26" s="8">
        <f>SUM(E12:E25)</f>
        <v>96424.41</v>
      </c>
    </row>
    <row r="27" spans="3:5" ht="13.5">
      <c r="C27" s="7"/>
      <c r="E27" s="7"/>
    </row>
    <row r="28" spans="1:5" ht="14.25" thickBot="1">
      <c r="A28" s="21" t="s">
        <v>15</v>
      </c>
      <c r="C28" s="16">
        <f>C9-C26</f>
        <v>93418</v>
      </c>
      <c r="D28" s="80"/>
      <c r="E28" s="16">
        <f>E9-E26</f>
        <v>91897.68</v>
      </c>
    </row>
    <row r="29" ht="13.5" thickTop="1"/>
    <row r="30" s="1" customFormat="1" ht="18">
      <c r="A30" s="1" t="s">
        <v>161</v>
      </c>
    </row>
    <row r="32" ht="13.5">
      <c r="A32" s="21" t="s">
        <v>43</v>
      </c>
    </row>
    <row r="33" ht="13.5">
      <c r="A33" s="21" t="s">
        <v>71</v>
      </c>
    </row>
    <row r="34" spans="1:5" ht="13.5">
      <c r="A34" s="2" t="s">
        <v>72</v>
      </c>
      <c r="C34" s="4">
        <v>1263286</v>
      </c>
      <c r="E34" s="4">
        <v>1263286</v>
      </c>
    </row>
    <row r="35" spans="1:5" ht="13.5">
      <c r="A35" s="2" t="s">
        <v>73</v>
      </c>
      <c r="C35" s="4">
        <v>140250</v>
      </c>
      <c r="E35" s="4">
        <v>140250</v>
      </c>
    </row>
    <row r="36" spans="1:5" ht="13.5">
      <c r="A36" s="2" t="s">
        <v>74</v>
      </c>
      <c r="C36" s="4">
        <v>-175111</v>
      </c>
      <c r="E36" s="4">
        <v>-175111</v>
      </c>
    </row>
    <row r="37" spans="1:5" ht="14.25" thickBot="1">
      <c r="A37" s="2" t="s">
        <v>75</v>
      </c>
      <c r="C37" s="19">
        <f>SUM(C34:C36)</f>
        <v>1228425</v>
      </c>
      <c r="E37" s="19">
        <f>SUM(E34:E36)</f>
        <v>1228425</v>
      </c>
    </row>
    <row r="38" ht="13.5">
      <c r="C38" s="4"/>
    </row>
    <row r="39" spans="1:3" ht="13.5">
      <c r="A39" s="21" t="s">
        <v>76</v>
      </c>
      <c r="C39" s="4"/>
    </row>
    <row r="40" spans="1:5" ht="13.5">
      <c r="A40" s="2" t="s">
        <v>48</v>
      </c>
      <c r="C40" s="4">
        <v>89691</v>
      </c>
      <c r="E40" s="4">
        <v>126090</v>
      </c>
    </row>
    <row r="41" spans="1:5" ht="13.5">
      <c r="A41" s="2" t="s">
        <v>77</v>
      </c>
      <c r="C41" s="7">
        <v>0</v>
      </c>
      <c r="E41" s="7">
        <v>0</v>
      </c>
    </row>
    <row r="42" spans="1:5" ht="13.5">
      <c r="A42" s="21" t="s">
        <v>78</v>
      </c>
      <c r="C42" s="4">
        <f>SUM(C40:C41)</f>
        <v>89691</v>
      </c>
      <c r="E42" s="7">
        <f>SUM(E40:E41)</f>
        <v>126090</v>
      </c>
    </row>
    <row r="43" spans="1:5" ht="14.25" thickBot="1">
      <c r="A43" s="21" t="s">
        <v>49</v>
      </c>
      <c r="C43" s="75">
        <f>C37+C42</f>
        <v>1318116</v>
      </c>
      <c r="E43" s="75">
        <f>E37+E42</f>
        <v>1354515</v>
      </c>
    </row>
    <row r="44" ht="14.25" thickTop="1">
      <c r="C44" s="4"/>
    </row>
    <row r="45" spans="1:3" ht="13.5">
      <c r="A45" s="21" t="s">
        <v>79</v>
      </c>
      <c r="C45" s="4"/>
    </row>
    <row r="46" spans="1:3" ht="13.5">
      <c r="A46" s="21" t="s">
        <v>80</v>
      </c>
      <c r="C46" s="4"/>
    </row>
    <row r="47" spans="1:5" ht="13.5">
      <c r="A47" s="2" t="s">
        <v>51</v>
      </c>
      <c r="C47" s="4">
        <v>911028</v>
      </c>
      <c r="E47" s="2">
        <v>1004446</v>
      </c>
    </row>
    <row r="48" spans="1:5" ht="13.5">
      <c r="A48" s="2" t="s">
        <v>15</v>
      </c>
      <c r="C48" s="4">
        <f>C28</f>
        <v>93418</v>
      </c>
      <c r="E48" s="4">
        <f>E28</f>
        <v>91897.68</v>
      </c>
    </row>
    <row r="49" spans="1:5" ht="14.25" thickBot="1">
      <c r="A49" s="21" t="s">
        <v>81</v>
      </c>
      <c r="C49" s="19">
        <f>SUM(C47:C48)</f>
        <v>1004446</v>
      </c>
      <c r="E49" s="19">
        <f>SUM(E47:E48)</f>
        <v>1096343.68</v>
      </c>
    </row>
    <row r="50" spans="3:4" ht="13.5">
      <c r="C50" s="4"/>
      <c r="D50" s="7"/>
    </row>
    <row r="51" spans="1:3" ht="13.5">
      <c r="A51" s="21" t="s">
        <v>55</v>
      </c>
      <c r="C51" s="4"/>
    </row>
    <row r="52" spans="1:5" ht="13.5">
      <c r="A52" s="2" t="s">
        <v>47</v>
      </c>
      <c r="C52" s="4">
        <v>33450</v>
      </c>
      <c r="E52" s="4">
        <v>33450</v>
      </c>
    </row>
    <row r="53" spans="1:5" ht="13.5">
      <c r="A53" s="2" t="s">
        <v>82</v>
      </c>
      <c r="C53" s="4">
        <f>113200+141020</f>
        <v>254220</v>
      </c>
      <c r="E53" s="4">
        <f>138200+77521</f>
        <v>215721</v>
      </c>
    </row>
    <row r="54" spans="1:5" ht="13.5">
      <c r="A54" s="2" t="s">
        <v>57</v>
      </c>
      <c r="C54" s="4">
        <v>17000</v>
      </c>
      <c r="E54" s="7">
        <v>0</v>
      </c>
    </row>
    <row r="55" spans="1:5" ht="13.5">
      <c r="A55" s="2" t="s">
        <v>166</v>
      </c>
      <c r="C55" s="4">
        <v>9000</v>
      </c>
      <c r="E55" s="4">
        <v>9000</v>
      </c>
    </row>
    <row r="56" spans="1:5" ht="14.25" thickBot="1">
      <c r="A56" s="21" t="s">
        <v>60</v>
      </c>
      <c r="C56" s="19">
        <f>SUM(C52:C55)</f>
        <v>313670</v>
      </c>
      <c r="E56" s="19">
        <f>SUM(E52:E55)</f>
        <v>258171</v>
      </c>
    </row>
    <row r="57" spans="3:5" ht="13.5">
      <c r="C57" s="4"/>
      <c r="E57" s="4"/>
    </row>
    <row r="58" spans="1:5" ht="14.25" thickBot="1">
      <c r="A58" s="21" t="s">
        <v>85</v>
      </c>
      <c r="C58" s="75">
        <f>C49+C56</f>
        <v>1318116</v>
      </c>
      <c r="E58" s="75">
        <f>E49+E56</f>
        <v>1354514.68</v>
      </c>
    </row>
    <row r="59" ht="14.25" thickTop="1"/>
    <row r="60" spans="1:3" ht="13.5">
      <c r="A60" s="21" t="s">
        <v>107</v>
      </c>
      <c r="C60" s="7">
        <v>1350000</v>
      </c>
    </row>
  </sheetData>
  <sheetProtection/>
  <printOptions/>
  <pageMargins left="0.75" right="0.75" top="1" bottom="1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26" sqref="B26"/>
    </sheetView>
  </sheetViews>
  <sheetFormatPr defaultColWidth="9.140625" defaultRowHeight="12.75"/>
  <cols>
    <col min="1" max="1" width="37.421875" style="0" customWidth="1"/>
    <col min="2" max="2" width="10.28125" style="0" bestFit="1" customWidth="1"/>
    <col min="4" max="4" width="11.28125" style="0" bestFit="1" customWidth="1"/>
  </cols>
  <sheetData>
    <row r="1" s="1" customFormat="1" ht="50.25" customHeight="1">
      <c r="A1" s="22" t="s">
        <v>83</v>
      </c>
    </row>
    <row r="2" s="2" customFormat="1" ht="13.5"/>
    <row r="3" s="3" customFormat="1" ht="18">
      <c r="A3" s="76" t="s">
        <v>163</v>
      </c>
    </row>
    <row r="4" s="3" customFormat="1" ht="18">
      <c r="A4" s="11"/>
    </row>
    <row r="5" ht="12.75">
      <c r="B5">
        <v>2018</v>
      </c>
    </row>
    <row r="6" ht="12.75">
      <c r="A6" s="12" t="s">
        <v>86</v>
      </c>
    </row>
    <row r="7" spans="1:2" ht="12.75">
      <c r="A7" t="s">
        <v>87</v>
      </c>
      <c r="B7" s="25">
        <v>8288</v>
      </c>
    </row>
    <row r="8" spans="1:2" ht="12.75">
      <c r="A8" t="s">
        <v>88</v>
      </c>
      <c r="B8" s="25">
        <f>352.65+358.18</f>
        <v>710.8299999999999</v>
      </c>
    </row>
    <row r="9" spans="1:2" ht="13.5" thickBot="1">
      <c r="A9" t="s">
        <v>5</v>
      </c>
      <c r="B9" s="26">
        <f>SUM(B7:B8)</f>
        <v>8998.83</v>
      </c>
    </row>
    <row r="10" ht="12.75">
      <c r="B10" s="25"/>
    </row>
    <row r="11" spans="1:2" ht="12.75">
      <c r="A11" s="12" t="s">
        <v>89</v>
      </c>
      <c r="B11" s="25"/>
    </row>
    <row r="12" spans="1:2" ht="12.75">
      <c r="A12" t="s">
        <v>34</v>
      </c>
      <c r="B12" s="25">
        <v>0</v>
      </c>
    </row>
    <row r="13" spans="1:2" ht="12.75">
      <c r="A13" t="s">
        <v>64</v>
      </c>
      <c r="B13" s="25">
        <v>7000</v>
      </c>
    </row>
    <row r="14" spans="1:2" ht="12.75">
      <c r="A14" t="s">
        <v>102</v>
      </c>
      <c r="B14" s="25">
        <v>0</v>
      </c>
    </row>
    <row r="15" spans="1:2" ht="12.75">
      <c r="A15" t="s">
        <v>90</v>
      </c>
      <c r="B15" s="25">
        <v>0</v>
      </c>
    </row>
    <row r="16" spans="1:2" ht="12.75">
      <c r="A16" t="s">
        <v>91</v>
      </c>
      <c r="B16" s="25">
        <v>0</v>
      </c>
    </row>
    <row r="17" spans="1:2" ht="13.5" thickBot="1">
      <c r="A17" s="12" t="s">
        <v>14</v>
      </c>
      <c r="B17" s="26">
        <f>SUM(B13:B16)</f>
        <v>7000</v>
      </c>
    </row>
    <row r="18" ht="12.75">
      <c r="B18" s="25"/>
    </row>
    <row r="19" spans="1:2" ht="13.5" thickBot="1">
      <c r="A19" s="12" t="s">
        <v>15</v>
      </c>
      <c r="B19" s="26">
        <f>B9-B17</f>
        <v>1998.83</v>
      </c>
    </row>
    <row r="20" ht="12.75">
      <c r="B20" s="25"/>
    </row>
    <row r="21" spans="1:2" s="1" customFormat="1" ht="18">
      <c r="A21" s="13" t="s">
        <v>161</v>
      </c>
      <c r="B21" s="3"/>
    </row>
    <row r="22" ht="12.75">
      <c r="B22" s="25"/>
    </row>
    <row r="23" spans="1:5" ht="12.75">
      <c r="A23" s="12" t="s">
        <v>92</v>
      </c>
      <c r="B23" s="25"/>
      <c r="E23" s="9"/>
    </row>
    <row r="24" spans="1:2" ht="12.75">
      <c r="A24" t="s">
        <v>124</v>
      </c>
      <c r="B24" s="25">
        <v>850340</v>
      </c>
    </row>
    <row r="25" spans="1:2" ht="12.75">
      <c r="A25" t="s">
        <v>48</v>
      </c>
      <c r="B25" s="25">
        <v>144030</v>
      </c>
    </row>
    <row r="26" spans="1:2" ht="12.75">
      <c r="A26" t="s">
        <v>94</v>
      </c>
      <c r="B26" s="25"/>
    </row>
    <row r="27" spans="1:2" ht="13.5" thickBot="1">
      <c r="A27" t="s">
        <v>49</v>
      </c>
      <c r="B27" s="26">
        <f>SUM(B24:B26)</f>
        <v>994370</v>
      </c>
    </row>
    <row r="28" ht="12.75">
      <c r="B28" s="25"/>
    </row>
    <row r="29" spans="1:2" ht="12.75">
      <c r="A29" s="12" t="s">
        <v>79</v>
      </c>
      <c r="B29" s="25"/>
    </row>
    <row r="30" spans="1:2" ht="12.75">
      <c r="A30" t="s">
        <v>93</v>
      </c>
      <c r="B30" s="25"/>
    </row>
    <row r="31" spans="1:2" ht="12.75">
      <c r="A31" t="s">
        <v>51</v>
      </c>
      <c r="B31" s="25">
        <v>958345</v>
      </c>
    </row>
    <row r="32" spans="1:2" ht="12.75">
      <c r="A32" t="s">
        <v>15</v>
      </c>
      <c r="B32" s="25">
        <f>B19</f>
        <v>1998.83</v>
      </c>
    </row>
    <row r="33" spans="1:2" ht="13.5" thickBot="1">
      <c r="A33" t="s">
        <v>81</v>
      </c>
      <c r="B33" s="26">
        <f>SUM(B31:B32)</f>
        <v>960343.83</v>
      </c>
    </row>
    <row r="34" spans="2:3" ht="12.75">
      <c r="B34" s="25"/>
      <c r="C34" s="9"/>
    </row>
    <row r="35" spans="1:2" ht="12.75">
      <c r="A35" t="s">
        <v>94</v>
      </c>
      <c r="B35" s="25">
        <f>20026+7000+7000</f>
        <v>34026</v>
      </c>
    </row>
    <row r="36" ht="12.75">
      <c r="B36" s="25"/>
    </row>
    <row r="37" spans="1:2" ht="13.5" thickBot="1">
      <c r="A37" s="12" t="s">
        <v>85</v>
      </c>
      <c r="B37" s="26">
        <f>B33+B35</f>
        <v>994369.83</v>
      </c>
    </row>
  </sheetData>
  <sheetProtection/>
  <printOptions/>
  <pageMargins left="0.75" right="0.75" top="1" bottom="1" header="0" footer="0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60" workbookViewId="0" topLeftCell="A1">
      <selection activeCell="E31" sqref="E31"/>
    </sheetView>
  </sheetViews>
  <sheetFormatPr defaultColWidth="9.140625" defaultRowHeight="12.75"/>
  <cols>
    <col min="1" max="1" width="41.7109375" style="0" bestFit="1" customWidth="1"/>
    <col min="2" max="2" width="7.7109375" style="0" customWidth="1"/>
    <col min="3" max="3" width="5.8515625" style="0" bestFit="1" customWidth="1"/>
    <col min="4" max="4" width="5.28125" style="0" bestFit="1" customWidth="1"/>
    <col min="5" max="5" width="6.28125" style="0" bestFit="1" customWidth="1"/>
    <col min="6" max="6" width="5.28125" style="0" bestFit="1" customWidth="1"/>
    <col min="7" max="7" width="6.28125" style="0" bestFit="1" customWidth="1"/>
    <col min="8" max="8" width="5.28125" style="0" bestFit="1" customWidth="1"/>
    <col min="9" max="9" width="6.28125" style="0" bestFit="1" customWidth="1"/>
    <col min="10" max="10" width="5.28125" style="0" bestFit="1" customWidth="1"/>
    <col min="11" max="11" width="6.28125" style="0" bestFit="1" customWidth="1"/>
    <col min="12" max="12" width="5.00390625" style="0" bestFit="1" customWidth="1"/>
    <col min="13" max="13" width="5.7109375" style="0" bestFit="1" customWidth="1"/>
    <col min="14" max="14" width="5.28125" style="0" bestFit="1" customWidth="1"/>
    <col min="15" max="15" width="6.28125" style="0" bestFit="1" customWidth="1"/>
    <col min="16" max="16" width="5.28125" style="0" bestFit="1" customWidth="1"/>
    <col min="17" max="17" width="6.28125" style="0" bestFit="1" customWidth="1"/>
  </cols>
  <sheetData>
    <row r="1" spans="1:17" ht="70.5" customHeight="1">
      <c r="A1" s="144" t="s">
        <v>108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24"/>
      <c r="B3" s="24"/>
      <c r="C3" s="24"/>
      <c r="D3" s="24"/>
      <c r="E3" s="24"/>
      <c r="F3" s="44"/>
      <c r="G3" s="44"/>
      <c r="H3" s="44"/>
      <c r="I3" s="44"/>
    </row>
    <row r="4" spans="1:9" ht="12.75">
      <c r="A4" s="24"/>
      <c r="B4" s="24"/>
      <c r="C4" s="24"/>
      <c r="D4" s="24"/>
      <c r="E4" s="2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17" ht="55.5" customHeight="1">
      <c r="A6" s="143" t="s">
        <v>165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9" ht="15.75" customHeight="1">
      <c r="A7" s="23"/>
      <c r="B7" s="23"/>
      <c r="C7" s="23"/>
      <c r="D7" s="23"/>
      <c r="E7" s="23"/>
      <c r="F7" s="44"/>
      <c r="G7" s="44"/>
      <c r="H7" s="44"/>
      <c r="I7" s="44"/>
    </row>
    <row r="8" spans="1:9" ht="12.75">
      <c r="A8" s="44"/>
      <c r="B8" s="44"/>
      <c r="C8" s="44"/>
      <c r="D8" s="44"/>
      <c r="E8" s="44"/>
      <c r="F8" s="44"/>
      <c r="G8" s="44"/>
      <c r="H8" s="44"/>
      <c r="I8" s="44"/>
    </row>
    <row r="9" spans="1:13" ht="12.75" customHeight="1" thickBot="1">
      <c r="A9" s="69" t="s">
        <v>109</v>
      </c>
      <c r="B9" s="70"/>
      <c r="C9" s="70"/>
      <c r="D9" s="99"/>
      <c r="E9" s="99"/>
      <c r="F9" s="99"/>
      <c r="G9" s="99"/>
      <c r="H9" s="99"/>
      <c r="I9" s="99"/>
      <c r="J9" s="142" t="s">
        <v>152</v>
      </c>
      <c r="K9" s="142"/>
      <c r="L9" s="142" t="s">
        <v>153</v>
      </c>
      <c r="M9" s="142"/>
    </row>
    <row r="10" spans="1:17" ht="12.75">
      <c r="A10" s="30" t="s">
        <v>110</v>
      </c>
      <c r="B10" s="31"/>
      <c r="C10" s="31"/>
      <c r="D10" s="148">
        <v>2014</v>
      </c>
      <c r="E10" s="149"/>
      <c r="F10" s="114">
        <v>2015</v>
      </c>
      <c r="G10" s="115"/>
      <c r="H10" s="150">
        <v>2016</v>
      </c>
      <c r="I10" s="151"/>
      <c r="J10" s="150">
        <v>2017</v>
      </c>
      <c r="K10" s="151"/>
      <c r="L10" s="116">
        <v>2017</v>
      </c>
      <c r="M10" s="117"/>
      <c r="N10" s="146">
        <v>2018</v>
      </c>
      <c r="O10" s="147"/>
      <c r="P10" s="146">
        <v>2019</v>
      </c>
      <c r="Q10" s="152"/>
    </row>
    <row r="11" spans="1:17" ht="26.25">
      <c r="A11" s="40"/>
      <c r="B11" s="31"/>
      <c r="C11" s="31"/>
      <c r="D11" s="100" t="s">
        <v>117</v>
      </c>
      <c r="E11" s="101" t="s">
        <v>118</v>
      </c>
      <c r="F11" s="49" t="s">
        <v>117</v>
      </c>
      <c r="G11" s="51" t="s">
        <v>118</v>
      </c>
      <c r="H11" s="50" t="s">
        <v>117</v>
      </c>
      <c r="I11" s="51" t="s">
        <v>118</v>
      </c>
      <c r="J11" s="50" t="s">
        <v>117</v>
      </c>
      <c r="K11" s="77" t="s">
        <v>118</v>
      </c>
      <c r="L11" s="50" t="s">
        <v>125</v>
      </c>
      <c r="M11" s="77" t="s">
        <v>126</v>
      </c>
      <c r="N11" s="47" t="s">
        <v>117</v>
      </c>
      <c r="O11" s="48" t="s">
        <v>118</v>
      </c>
      <c r="P11" s="47" t="s">
        <v>117</v>
      </c>
      <c r="Q11" s="118" t="s">
        <v>118</v>
      </c>
    </row>
    <row r="12" spans="1:17" ht="12.75">
      <c r="A12" s="29" t="s">
        <v>111</v>
      </c>
      <c r="B12" s="61"/>
      <c r="C12" s="40" t="s">
        <v>115</v>
      </c>
      <c r="D12" s="102">
        <v>1200</v>
      </c>
      <c r="E12" s="103">
        <v>100</v>
      </c>
      <c r="F12" s="53">
        <v>1200</v>
      </c>
      <c r="G12" s="55">
        <v>100</v>
      </c>
      <c r="H12" s="54">
        <v>1200</v>
      </c>
      <c r="I12" s="55">
        <v>100</v>
      </c>
      <c r="J12" s="54">
        <v>1200</v>
      </c>
      <c r="K12" s="78">
        <v>100</v>
      </c>
      <c r="L12" s="52">
        <f>12*M12</f>
        <v>2556</v>
      </c>
      <c r="M12" s="46">
        <v>213</v>
      </c>
      <c r="N12" s="45">
        <f>12*O12</f>
        <v>2556</v>
      </c>
      <c r="O12" s="46">
        <v>213</v>
      </c>
      <c r="P12" s="45">
        <f>12*Q12</f>
        <v>2556</v>
      </c>
      <c r="Q12" s="105">
        <v>213</v>
      </c>
    </row>
    <row r="13" spans="1:17" ht="12.75">
      <c r="A13" s="28" t="s">
        <v>112</v>
      </c>
      <c r="B13" s="37"/>
      <c r="C13" s="40"/>
      <c r="D13" s="104"/>
      <c r="E13" s="105"/>
      <c r="F13" s="52"/>
      <c r="G13" s="56"/>
      <c r="H13" s="45"/>
      <c r="I13" s="56"/>
      <c r="J13" s="45"/>
      <c r="K13" s="46"/>
      <c r="L13" s="52"/>
      <c r="M13" s="46"/>
      <c r="N13" s="45"/>
      <c r="O13" s="46"/>
      <c r="P13" s="45"/>
      <c r="Q13" s="105"/>
    </row>
    <row r="14" spans="1:17" ht="13.5" thickBot="1">
      <c r="A14" s="27"/>
      <c r="B14" s="39"/>
      <c r="C14" s="57" t="s">
        <v>116</v>
      </c>
      <c r="D14" s="106">
        <v>1248</v>
      </c>
      <c r="E14" s="107">
        <v>104</v>
      </c>
      <c r="F14" s="62">
        <v>1248</v>
      </c>
      <c r="G14" s="63">
        <v>104</v>
      </c>
      <c r="H14" s="58">
        <v>1248</v>
      </c>
      <c r="I14" s="63">
        <v>104</v>
      </c>
      <c r="J14" s="58">
        <v>1248</v>
      </c>
      <c r="K14" s="60">
        <v>104</v>
      </c>
      <c r="L14" s="61">
        <f>12*M14</f>
        <v>3648</v>
      </c>
      <c r="M14" s="60">
        <v>304</v>
      </c>
      <c r="N14" s="59">
        <f>12*O14</f>
        <v>3648</v>
      </c>
      <c r="O14" s="60">
        <v>304</v>
      </c>
      <c r="P14" s="59">
        <f>12*Q14</f>
        <v>3648</v>
      </c>
      <c r="Q14" s="107">
        <v>304</v>
      </c>
    </row>
    <row r="15" spans="1:17" ht="14.25" thickBot="1" thickTop="1">
      <c r="A15" s="43" t="s">
        <v>120</v>
      </c>
      <c r="B15" s="42"/>
      <c r="C15" s="41"/>
      <c r="D15" s="125">
        <f>SUM(D12:D14)</f>
        <v>2448</v>
      </c>
      <c r="E15" s="126">
        <f>SUM(E12:E14)</f>
        <v>204</v>
      </c>
      <c r="F15" s="127">
        <f>SUM(F12:F14)</f>
        <v>2448</v>
      </c>
      <c r="G15" s="128">
        <f>SUM(G12:G14)</f>
        <v>204</v>
      </c>
      <c r="H15" s="129">
        <f aca="true" t="shared" si="0" ref="H15:M15">SUM(H12:H14)</f>
        <v>2448</v>
      </c>
      <c r="I15" s="128">
        <f t="shared" si="0"/>
        <v>204</v>
      </c>
      <c r="J15" s="129">
        <f t="shared" si="0"/>
        <v>2448</v>
      </c>
      <c r="K15" s="130">
        <f t="shared" si="0"/>
        <v>204</v>
      </c>
      <c r="L15" s="42">
        <f t="shared" si="0"/>
        <v>6204</v>
      </c>
      <c r="M15" s="64">
        <f t="shared" si="0"/>
        <v>517</v>
      </c>
      <c r="N15" s="131">
        <f>SUM(N12:N14)</f>
        <v>6204</v>
      </c>
      <c r="O15" s="64">
        <f>SUM(O12:O14)</f>
        <v>517</v>
      </c>
      <c r="P15" s="131">
        <f>SUM(P12:P14)</f>
        <v>6204</v>
      </c>
      <c r="Q15" s="132">
        <f>SUM(Q12:Q14)</f>
        <v>517</v>
      </c>
    </row>
    <row r="16" spans="1:17" ht="13.5" thickTop="1">
      <c r="A16" s="34" t="s">
        <v>113</v>
      </c>
      <c r="B16" s="35"/>
      <c r="C16" s="32" t="s">
        <v>115</v>
      </c>
      <c r="D16" s="108">
        <v>852</v>
      </c>
      <c r="E16" s="109"/>
      <c r="F16" s="33">
        <v>852</v>
      </c>
      <c r="G16" s="67"/>
      <c r="H16" s="65">
        <v>852</v>
      </c>
      <c r="I16" s="67"/>
      <c r="J16" s="65">
        <v>852</v>
      </c>
      <c r="K16" s="66"/>
      <c r="L16" s="33">
        <v>852</v>
      </c>
      <c r="M16" s="66"/>
      <c r="N16" s="65">
        <v>852</v>
      </c>
      <c r="O16" s="66"/>
      <c r="P16" s="65">
        <v>852</v>
      </c>
      <c r="Q16" s="109"/>
    </row>
    <row r="17" spans="1:17" ht="12.75">
      <c r="A17" s="36"/>
      <c r="B17" s="37"/>
      <c r="C17" s="40"/>
      <c r="D17" s="104"/>
      <c r="E17" s="105"/>
      <c r="F17" s="52"/>
      <c r="G17" s="56"/>
      <c r="H17" s="45"/>
      <c r="I17" s="56"/>
      <c r="J17" s="45"/>
      <c r="K17" s="46"/>
      <c r="L17" s="52"/>
      <c r="M17" s="46"/>
      <c r="N17" s="45"/>
      <c r="O17" s="46"/>
      <c r="P17" s="45"/>
      <c r="Q17" s="105"/>
    </row>
    <row r="18" spans="1:17" ht="13.5" thickBot="1">
      <c r="A18" s="38"/>
      <c r="B18" s="39"/>
      <c r="C18" s="57" t="s">
        <v>119</v>
      </c>
      <c r="D18" s="110">
        <v>204</v>
      </c>
      <c r="E18" s="107"/>
      <c r="F18" s="61">
        <v>204</v>
      </c>
      <c r="G18" s="63"/>
      <c r="H18" s="59">
        <v>204</v>
      </c>
      <c r="I18" s="63"/>
      <c r="J18" s="59">
        <v>204</v>
      </c>
      <c r="K18" s="60"/>
      <c r="L18" s="61">
        <v>204</v>
      </c>
      <c r="M18" s="60"/>
      <c r="N18" s="59">
        <v>204</v>
      </c>
      <c r="O18" s="60"/>
      <c r="P18" s="59">
        <v>204</v>
      </c>
      <c r="Q18" s="107"/>
    </row>
    <row r="19" spans="1:17" ht="14.25" thickBot="1" thickTop="1">
      <c r="A19" s="41" t="s">
        <v>120</v>
      </c>
      <c r="B19" s="42"/>
      <c r="C19" s="41"/>
      <c r="D19" s="133">
        <f>SUM(D16:D18)</f>
        <v>1056</v>
      </c>
      <c r="E19" s="132"/>
      <c r="F19" s="42">
        <f>SUM(F16:F18)</f>
        <v>1056</v>
      </c>
      <c r="G19" s="134"/>
      <c r="H19" s="131">
        <f>SUM(H16:H18)</f>
        <v>1056</v>
      </c>
      <c r="I19" s="134"/>
      <c r="J19" s="131">
        <f>SUM(J16:J18)</f>
        <v>1056</v>
      </c>
      <c r="K19" s="64"/>
      <c r="L19" s="42">
        <v>1056</v>
      </c>
      <c r="M19" s="64"/>
      <c r="N19" s="131">
        <f>+N16+N18</f>
        <v>1056</v>
      </c>
      <c r="O19" s="64"/>
      <c r="P19" s="131">
        <f>+P16+P18</f>
        <v>1056</v>
      </c>
      <c r="Q19" s="111"/>
    </row>
    <row r="20" spans="1:17" ht="13.5" thickTop="1">
      <c r="A20" s="71" t="s">
        <v>114</v>
      </c>
      <c r="B20" s="72"/>
      <c r="C20" s="32" t="s">
        <v>115</v>
      </c>
      <c r="D20" s="108">
        <v>1128</v>
      </c>
      <c r="E20" s="109"/>
      <c r="F20" s="33">
        <v>1128</v>
      </c>
      <c r="G20" s="67"/>
      <c r="H20" s="65">
        <v>1128</v>
      </c>
      <c r="I20" s="67"/>
      <c r="J20" s="65">
        <v>1128</v>
      </c>
      <c r="K20" s="66"/>
      <c r="L20" s="33">
        <v>1128</v>
      </c>
      <c r="M20" s="66"/>
      <c r="N20" s="65">
        <v>1128</v>
      </c>
      <c r="O20" s="66"/>
      <c r="P20" s="65">
        <v>1128</v>
      </c>
      <c r="Q20" s="109"/>
    </row>
    <row r="21" spans="1:17" ht="12.75">
      <c r="A21" s="40"/>
      <c r="B21" s="52"/>
      <c r="C21" s="40"/>
      <c r="D21" s="104"/>
      <c r="E21" s="105"/>
      <c r="F21" s="52"/>
      <c r="G21" s="56"/>
      <c r="H21" s="45"/>
      <c r="I21" s="56"/>
      <c r="J21" s="45"/>
      <c r="K21" s="46"/>
      <c r="L21" s="52"/>
      <c r="M21" s="46"/>
      <c r="N21" s="45"/>
      <c r="O21" s="46"/>
      <c r="P21" s="45"/>
      <c r="Q21" s="105"/>
    </row>
    <row r="22" spans="1:17" ht="13.5" thickBot="1">
      <c r="A22" s="68" t="s">
        <v>147</v>
      </c>
      <c r="B22" s="73"/>
      <c r="C22" s="68" t="s">
        <v>115</v>
      </c>
      <c r="D22" s="112">
        <f>E22*12</f>
        <v>5040</v>
      </c>
      <c r="E22" s="113">
        <v>420</v>
      </c>
      <c r="F22" s="119">
        <f>G22*12</f>
        <v>5040</v>
      </c>
      <c r="G22" s="120">
        <v>420</v>
      </c>
      <c r="H22" s="121">
        <f>I22*12</f>
        <v>5040</v>
      </c>
      <c r="I22" s="120">
        <v>420</v>
      </c>
      <c r="J22" s="121">
        <f>K22*12</f>
        <v>5040</v>
      </c>
      <c r="K22" s="122">
        <v>420</v>
      </c>
      <c r="L22" s="123"/>
      <c r="M22" s="124"/>
      <c r="N22" s="121"/>
      <c r="O22" s="122"/>
      <c r="P22" s="121"/>
      <c r="Q22" s="113"/>
    </row>
    <row r="23" spans="1:9" ht="12.75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2.75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12.7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2.7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2.7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2.7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2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2.7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2.75">
      <c r="A35" s="44"/>
      <c r="B35" s="44"/>
      <c r="C35" s="44"/>
      <c r="D35" s="44"/>
      <c r="E35" s="44"/>
      <c r="F35" s="44"/>
      <c r="G35" s="44"/>
      <c r="H35" s="44"/>
      <c r="I35" s="44"/>
    </row>
  </sheetData>
  <sheetProtection/>
  <mergeCells count="9">
    <mergeCell ref="J9:K9"/>
    <mergeCell ref="L9:M9"/>
    <mergeCell ref="A6:Q6"/>
    <mergeCell ref="A1:Q1"/>
    <mergeCell ref="N10:O10"/>
    <mergeCell ref="D10:E10"/>
    <mergeCell ref="H10:I10"/>
    <mergeCell ref="J10:K10"/>
    <mergeCell ref="P10:Q10"/>
  </mergeCells>
  <printOptions/>
  <pageMargins left="0.75" right="0.75" top="1" bottom="1" header="0" footer="0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Clamon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</dc:creator>
  <cp:keywords/>
  <dc:description/>
  <cp:lastModifiedBy>Henning Brusgaard Gebauer</cp:lastModifiedBy>
  <cp:lastPrinted>2019-02-07T12:53:21Z</cp:lastPrinted>
  <dcterms:created xsi:type="dcterms:W3CDTF">2007-12-10T20:32:15Z</dcterms:created>
  <dcterms:modified xsi:type="dcterms:W3CDTF">2019-03-04T12:15:44Z</dcterms:modified>
  <cp:category/>
  <cp:version/>
  <cp:contentType/>
  <cp:contentStatus/>
</cp:coreProperties>
</file>